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6170" yWindow="0" windowWidth="10680" windowHeight="11760" activeTab="2"/>
  </bookViews>
  <sheets>
    <sheet name="Resumo" sheetId="2" r:id="rId1"/>
    <sheet name="Revisão de Tangíveis" sheetId="4" r:id="rId2"/>
    <sheet name="Plan1" sheetId="5" r:id="rId3"/>
  </sheets>
  <definedNames>
    <definedName name="_xlnm._FilterDatabase" localSheetId="0" hidden="1">Resumo!$A$62:$L$84</definedName>
    <definedName name="_xlnm.Print_Area" localSheetId="2">Plan1!$A$1:$G$40</definedName>
    <definedName name="_xlnm.Print_Area" localSheetId="0">Resumo!$A$1:$L$124</definedName>
  </definedNames>
  <calcPr calcId="145621"/>
</workbook>
</file>

<file path=xl/calcChain.xml><?xml version="1.0" encoding="utf-8"?>
<calcChain xmlns="http://schemas.openxmlformats.org/spreadsheetml/2006/main">
  <c r="D38" i="5"/>
  <c r="D25"/>
  <c r="P33" i="4" l="1"/>
  <c r="P28" i="2" l="1"/>
  <c r="H7" i="4"/>
  <c r="I7" s="1"/>
  <c r="K7" s="1"/>
  <c r="H8"/>
  <c r="H9"/>
  <c r="H10"/>
  <c r="H11"/>
  <c r="I11" s="1"/>
  <c r="K11" s="1"/>
  <c r="H12"/>
  <c r="H13"/>
  <c r="H14"/>
  <c r="I14" s="1"/>
  <c r="K14" s="1"/>
  <c r="H15"/>
  <c r="I15" s="1"/>
  <c r="K15" s="1"/>
  <c r="H16"/>
  <c r="H17"/>
  <c r="H18"/>
  <c r="H19"/>
  <c r="I19" s="1"/>
  <c r="H20"/>
  <c r="H21"/>
  <c r="H22"/>
  <c r="H23"/>
  <c r="I23" s="1"/>
  <c r="K23" s="1"/>
  <c r="H24"/>
  <c r="H25"/>
  <c r="H26"/>
  <c r="H27"/>
  <c r="I27" s="1"/>
  <c r="K27" s="1"/>
  <c r="H28"/>
  <c r="H5"/>
  <c r="I5" s="1"/>
  <c r="K5" s="1"/>
  <c r="H4"/>
  <c r="I4" s="1"/>
  <c r="K4" s="1"/>
  <c r="I8"/>
  <c r="K8" s="1"/>
  <c r="I9"/>
  <c r="K9" s="1"/>
  <c r="I10"/>
  <c r="K10" s="1"/>
  <c r="I12"/>
  <c r="K12" s="1"/>
  <c r="I13"/>
  <c r="K13" s="1"/>
  <c r="I16"/>
  <c r="K16" s="1"/>
  <c r="I17"/>
  <c r="K17" s="1"/>
  <c r="I18"/>
  <c r="K18" s="1"/>
  <c r="I20"/>
  <c r="K20" s="1"/>
  <c r="I21"/>
  <c r="K21" s="1"/>
  <c r="I22"/>
  <c r="K22" s="1"/>
  <c r="I24"/>
  <c r="K24" s="1"/>
  <c r="I25"/>
  <c r="K25" s="1"/>
  <c r="I26"/>
  <c r="K26" s="1"/>
  <c r="I28"/>
  <c r="K28" s="1"/>
  <c r="G5"/>
  <c r="G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K6"/>
  <c r="I6"/>
  <c r="H6"/>
  <c r="G6"/>
  <c r="O28" i="2"/>
  <c r="D28"/>
  <c r="D27"/>
  <c r="D26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"/>
  <c r="L2"/>
  <c r="K19" i="4" l="1"/>
  <c r="L3" i="2" l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5"/>
  <c r="L26"/>
  <c r="L27"/>
  <c r="L28"/>
  <c r="G120" l="1"/>
  <c r="H119"/>
  <c r="I119" s="1"/>
  <c r="I118"/>
  <c r="H118"/>
  <c r="H103"/>
  <c r="I103" s="1"/>
  <c r="D125"/>
  <c r="C123"/>
  <c r="G58"/>
  <c r="B123" s="1"/>
  <c r="G52"/>
  <c r="H44"/>
  <c r="I44" s="1"/>
  <c r="L44"/>
  <c r="G24"/>
  <c r="G116" l="1"/>
  <c r="B122" s="1"/>
  <c r="G101"/>
  <c r="G84"/>
  <c r="J58"/>
  <c r="J52"/>
  <c r="J116"/>
  <c r="J101"/>
  <c r="C122" l="1"/>
  <c r="D122" s="1"/>
  <c r="G104"/>
  <c r="I63"/>
  <c r="D123"/>
  <c r="B124"/>
  <c r="B126" s="1"/>
  <c r="C124"/>
  <c r="C126" s="1"/>
  <c r="L57"/>
  <c r="H57"/>
  <c r="I57" s="1"/>
  <c r="L56"/>
  <c r="L58" s="1"/>
  <c r="H56"/>
  <c r="I56" s="1"/>
  <c r="L51"/>
  <c r="H51"/>
  <c r="I51" s="1"/>
  <c r="L50"/>
  <c r="L52" s="1"/>
  <c r="H50"/>
  <c r="I50" s="1"/>
  <c r="L116"/>
  <c r="L101"/>
  <c r="J84"/>
  <c r="L64"/>
  <c r="L65"/>
  <c r="L66"/>
  <c r="L67"/>
  <c r="L68"/>
  <c r="L69"/>
  <c r="L70"/>
  <c r="L71"/>
  <c r="L72"/>
  <c r="L73"/>
  <c r="L74"/>
  <c r="L75"/>
  <c r="L76"/>
  <c r="L77"/>
  <c r="L78"/>
  <c r="L79"/>
  <c r="L80"/>
  <c r="L63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J45"/>
  <c r="L42"/>
  <c r="L43"/>
  <c r="L41"/>
  <c r="H41"/>
  <c r="I41" s="1"/>
  <c r="H42"/>
  <c r="I42" s="1"/>
  <c r="H43"/>
  <c r="I43" s="1"/>
  <c r="G45"/>
  <c r="F45"/>
  <c r="D124" l="1"/>
  <c r="D126"/>
  <c r="J86"/>
  <c r="L84"/>
  <c r="I45"/>
  <c r="L45"/>
  <c r="B35"/>
  <c r="C35" s="1"/>
  <c r="F24"/>
  <c r="F29"/>
  <c r="G29"/>
  <c r="H14"/>
  <c r="H5"/>
  <c r="H11"/>
  <c r="H6"/>
  <c r="H2"/>
  <c r="H12"/>
  <c r="H7"/>
  <c r="H3"/>
  <c r="H13"/>
  <c r="H15"/>
  <c r="H4"/>
  <c r="H9"/>
  <c r="H16"/>
  <c r="H10"/>
  <c r="H17"/>
  <c r="H18"/>
  <c r="H19"/>
  <c r="H20"/>
  <c r="H21"/>
  <c r="H22"/>
  <c r="H23"/>
  <c r="H26"/>
  <c r="H27"/>
  <c r="H28"/>
  <c r="H8"/>
  <c r="L86" l="1"/>
  <c r="G31"/>
  <c r="I29"/>
  <c r="H24"/>
  <c r="F31"/>
  <c r="H29"/>
  <c r="C34"/>
  <c r="I24"/>
  <c r="I31" l="1"/>
  <c r="D35"/>
  <c r="D34" l="1"/>
  <c r="C36"/>
</calcChain>
</file>

<file path=xl/sharedStrings.xml><?xml version="1.0" encoding="utf-8"?>
<sst xmlns="http://schemas.openxmlformats.org/spreadsheetml/2006/main" count="486" uniqueCount="144">
  <si>
    <t>Região</t>
  </si>
  <si>
    <t>Nº Processo</t>
  </si>
  <si>
    <t>% Tangível</t>
  </si>
  <si>
    <t>Pontuação</t>
  </si>
  <si>
    <t>nº de projetos</t>
  </si>
  <si>
    <t>Recurso não reembolsável</t>
  </si>
  <si>
    <t>Centro-Oeste</t>
  </si>
  <si>
    <t>CO-08</t>
  </si>
  <si>
    <t>CO-10</t>
  </si>
  <si>
    <t>CO-11</t>
  </si>
  <si>
    <t>CO-23</t>
  </si>
  <si>
    <t>Nordeste</t>
  </si>
  <si>
    <t>NE-14</t>
  </si>
  <si>
    <t>NE-20</t>
  </si>
  <si>
    <t>NE-28</t>
  </si>
  <si>
    <t>NE-32</t>
  </si>
  <si>
    <t>NE-33</t>
  </si>
  <si>
    <t>NE-42</t>
  </si>
  <si>
    <t>NE-55</t>
  </si>
  <si>
    <t>Norte</t>
  </si>
  <si>
    <t>NO-01</t>
  </si>
  <si>
    <t>NO-04</t>
  </si>
  <si>
    <t>NO-15</t>
  </si>
  <si>
    <t>NO-20</t>
  </si>
  <si>
    <t>Sudeste</t>
  </si>
  <si>
    <t>SE-04</t>
  </si>
  <si>
    <t>SE-13</t>
  </si>
  <si>
    <t>SE-15</t>
  </si>
  <si>
    <t>SE-32</t>
  </si>
  <si>
    <t>Sul</t>
  </si>
  <si>
    <t>SL-07</t>
  </si>
  <si>
    <t>SL-08</t>
  </si>
  <si>
    <t>SL-17</t>
  </si>
  <si>
    <t>NE-31</t>
  </si>
  <si>
    <t>SE-10</t>
  </si>
  <si>
    <t>SE-21</t>
  </si>
  <si>
    <t>Recurso não reembolsável  (Tangível)</t>
  </si>
  <si>
    <t>Recurso não reembolsável (Total)</t>
  </si>
  <si>
    <t>total</t>
  </si>
  <si>
    <t>Total</t>
  </si>
  <si>
    <t>1º</t>
  </si>
  <si>
    <t>2º</t>
  </si>
  <si>
    <t>3º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</si>
  <si>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</si>
  <si>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</si>
  <si>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</si>
  <si>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</si>
  <si>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</si>
  <si>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</si>
  <si>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</si>
  <si>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</si>
  <si>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</si>
  <si>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</si>
  <si>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RANKING NACIONAL</t>
  </si>
  <si>
    <t>RANKING POR REGIÃO</t>
  </si>
  <si>
    <t>Diferença</t>
  </si>
  <si>
    <t>Ranking</t>
  </si>
  <si>
    <t>FUNDO AMAZÔNIA</t>
  </si>
  <si>
    <t>Contrapartida</t>
  </si>
  <si>
    <t>Total do projeto</t>
  </si>
  <si>
    <t>FUNDO SOCIAL</t>
  </si>
  <si>
    <t>TOTAL ECOFORTE  FBB/BNDES</t>
  </si>
  <si>
    <t>BNDES</t>
  </si>
  <si>
    <t>FBB</t>
  </si>
  <si>
    <t>TOTAL</t>
  </si>
  <si>
    <t>sem contrapartida</t>
  </si>
  <si>
    <t>Fundo Social Excedente</t>
  </si>
  <si>
    <t>Subtotal</t>
  </si>
  <si>
    <t>Total Final</t>
  </si>
  <si>
    <t>Excedente</t>
  </si>
  <si>
    <t>Recurso não reembolsável (Intangível)</t>
  </si>
  <si>
    <t>OK</t>
  </si>
  <si>
    <t>Novo Valor</t>
  </si>
  <si>
    <t>% Intangível</t>
  </si>
  <si>
    <t>*</t>
  </si>
  <si>
    <t>* revisar a memória de cálculo</t>
  </si>
  <si>
    <t>só excluida a gasolina</t>
  </si>
  <si>
    <t>ver a planilha da Mariana</t>
  </si>
  <si>
    <t>excluído combustível e alimentação</t>
  </si>
  <si>
    <t>material didátvo mantido como tangível</t>
  </si>
  <si>
    <t>incluídos boné (R$ 750,00) bata (R$ 2.500,00) reforma (R$ 40.000,00 + R$ 8.000,00 + R$ 24.000,00 + R$ 8.000,00 + R$ 8.000,00) mão de obra (R$ 32.000,00)= R$ 123.250,00</t>
  </si>
  <si>
    <t>incluidas mudas (R$ 14.800,00). Necessário refazer todas as somas.</t>
  </si>
  <si>
    <t>NOVA CLASSIFICAÇÃO REGIONAL E NACIONAL APÓS PUBLICAÇÃO DO RESULTADO FINAL</t>
  </si>
  <si>
    <t>Classificação Regional</t>
  </si>
  <si>
    <t>Classificação</t>
  </si>
  <si>
    <t>Federação de Órgãos para Assistência Social e Educacional - FASE</t>
  </si>
  <si>
    <t xml:space="preserve">Associação de Produtores Orgânicos de Mato Grosso do Sul - APOMS </t>
  </si>
  <si>
    <t>X</t>
  </si>
  <si>
    <t>Associação de Agricultura Ecológica</t>
  </si>
  <si>
    <t>Assessoria e Serviços a Projetos em Agricultura Alternativa – AS-PTA</t>
  </si>
  <si>
    <t xml:space="preserve">Centro de Assessoria e Apoio aos Trabalhadores e Instituições Não governamentais Alternativas - CAATINGA </t>
  </si>
  <si>
    <t>Caritas Diocesana de Sobral</t>
  </si>
  <si>
    <t>Polo de Proteção da Biodiversidade e Uso Sustentável dos Recursos Naturais - POLOPROBIO</t>
  </si>
  <si>
    <t xml:space="preserve">Museu da Amazônia – MUSA </t>
  </si>
  <si>
    <t>Comissão Pro Índio Do Acre – CPI/AC</t>
  </si>
  <si>
    <t>Centro de Tecnologias Alternativas da Zona da Mata - CTA-ZM</t>
  </si>
  <si>
    <t>Rede de Intercambio de Tecnologias Alternativas</t>
  </si>
  <si>
    <t>Centro de Agricultura Alternativa do Norte de Minas - CAA/NM</t>
  </si>
  <si>
    <t>Instituto Cultural Padre Josimo - ICPJ</t>
  </si>
  <si>
    <t>Centro de Desenvolvimento Sustentável e Capacitação em Agroecologia - CEAGRO</t>
  </si>
  <si>
    <t>Associação dos Agricultores Ecológicos das Encostas da Serra Geral - AGRECO</t>
  </si>
  <si>
    <t>Classificação Nacional</t>
  </si>
  <si>
    <t>Nacional</t>
  </si>
  <si>
    <t>Associação de Agricultura Natural de Campinas</t>
  </si>
  <si>
    <t>Cooperativa de Agricultura Familiar Sustentável com Base na Economia Solidaria Ltda. - COPABASE</t>
  </si>
  <si>
    <t>Centro de Desenvolvimento Agroecológico do Cerrado - CEDAC</t>
  </si>
  <si>
    <t>Centro de Tecnologias Alternativas Populares - CETAP</t>
  </si>
  <si>
    <t>4º</t>
  </si>
  <si>
    <t>Instituto Morro da Cutia de Agroecologia - IMCA</t>
  </si>
  <si>
    <t>5º</t>
  </si>
  <si>
    <t>Centro de Desenvolvimento Agroecológico Sabiá</t>
  </si>
  <si>
    <t>6º</t>
  </si>
  <si>
    <t>SUBTOTAL</t>
  </si>
  <si>
    <t>Fundação Pro Natureza - FUNATURA</t>
  </si>
  <si>
    <t>7º</t>
  </si>
  <si>
    <t>Alternativas para a Pequena Agricultura no Tocantins</t>
  </si>
  <si>
    <t>8º</t>
  </si>
  <si>
    <t>Instituto de Desenvolvimento Sustentável e Apoio a Agricultura Familiar - REDE TERRA</t>
  </si>
  <si>
    <t>9º</t>
  </si>
  <si>
    <t>Instituto Frei Beda de Desenvolvimento Social - IFBDS</t>
  </si>
  <si>
    <t>10º</t>
  </si>
  <si>
    <t>Central Regional das Organizações da Agricultura Familiar - CEAF</t>
  </si>
  <si>
    <t>11º</t>
  </si>
  <si>
    <t>Associação Brasileira de Agricultura Biodinâmica</t>
  </si>
  <si>
    <t>12º</t>
  </si>
  <si>
    <t>Centro de Formação e Capacitação Agenor da Silva - CEFCAS</t>
  </si>
  <si>
    <t>13º</t>
  </si>
  <si>
    <t>Instituto Regional da Pequena Agropecuária Apropriada - IRPAA</t>
  </si>
  <si>
    <t>14º</t>
  </si>
  <si>
    <t>Associação de Cultura e Educação Ambiental - SERRA ACIMA</t>
  </si>
  <si>
    <t>15º</t>
  </si>
  <si>
    <t>Associação de Moradores e Pequenos e Médios Produtores Rurais da Comunidade se São Geraldo e Adjacências do Distrito de Itauninhas do Município de São Mateus-Es - AMPEMPRUSG</t>
  </si>
  <si>
    <t>Organização Raiz Nativa - O.R.N.</t>
  </si>
  <si>
    <t>Instituto Cabruca</t>
  </si>
  <si>
    <t>Projetos do Fundo Social incluídos após recurso</t>
  </si>
  <si>
    <t>Projetos do Fundo Amazônia incluídos após recurso</t>
  </si>
  <si>
    <t>CO-07</t>
  </si>
  <si>
    <t>CO-05</t>
  </si>
  <si>
    <t>SE-27</t>
  </si>
  <si>
    <t>SL-16</t>
  </si>
  <si>
    <t>CO-13</t>
  </si>
  <si>
    <t>SE-24</t>
  </si>
  <si>
    <t>SE-20</t>
  </si>
  <si>
    <t>NO-19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</si>
</sst>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0.0000"/>
    <numFmt numFmtId="165" formatCode="0.00000%"/>
    <numFmt numFmtId="166" formatCode="0.00_ ;\-0.00\ 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44" fontId="0" fillId="6" borderId="1" xfId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0" fillId="0" borderId="1" xfId="0" applyBorder="1"/>
    <xf numFmtId="44" fontId="0" fillId="0" borderId="1" xfId="1" applyFont="1" applyBorder="1"/>
    <xf numFmtId="0" fontId="1" fillId="8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0" borderId="1" xfId="1" applyFont="1" applyBorder="1"/>
    <xf numFmtId="4" fontId="0" fillId="0" borderId="1" xfId="0" applyNumberFormat="1" applyFont="1" applyBorder="1" applyAlignment="1">
      <alignment horizontal="center" vertical="center"/>
    </xf>
    <xf numFmtId="44" fontId="8" fillId="8" borderId="1" xfId="1" applyFont="1" applyFill="1" applyBorder="1"/>
    <xf numFmtId="44" fontId="1" fillId="5" borderId="1" xfId="1" applyFont="1" applyFill="1" applyBorder="1" applyAlignment="1">
      <alignment horizontal="center" vertical="center"/>
    </xf>
    <xf numFmtId="44" fontId="0" fillId="7" borderId="1" xfId="1" applyFont="1" applyFill="1" applyBorder="1" applyAlignment="1">
      <alignment horizontal="center" vertical="center"/>
    </xf>
    <xf numFmtId="44" fontId="1" fillId="7" borderId="1" xfId="0" applyNumberFormat="1" applyFont="1" applyFill="1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4" fontId="1" fillId="7" borderId="0" xfId="0" applyNumberFormat="1" applyFont="1" applyFill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44" fontId="1" fillId="0" borderId="0" xfId="1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0" fillId="9" borderId="1" xfId="0" applyNumberFormat="1" applyFont="1" applyFill="1" applyBorder="1" applyAlignment="1">
      <alignment horizontal="center" vertical="center"/>
    </xf>
    <xf numFmtId="44" fontId="0" fillId="9" borderId="1" xfId="1" applyFont="1" applyFill="1" applyBorder="1" applyAlignment="1">
      <alignment horizontal="center" vertical="center"/>
    </xf>
    <xf numFmtId="44" fontId="0" fillId="0" borderId="0" xfId="1" applyFont="1"/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0" fontId="0" fillId="3" borderId="1" xfId="0" applyNumberFormat="1" applyFont="1" applyFill="1" applyBorder="1" applyAlignment="1">
      <alignment horizontal="center" vertical="center"/>
    </xf>
    <xf numFmtId="10" fontId="0" fillId="5" borderId="1" xfId="0" applyNumberFormat="1" applyFont="1" applyFill="1" applyBorder="1" applyAlignment="1">
      <alignment horizontal="center" vertical="center"/>
    </xf>
    <xf numFmtId="10" fontId="0" fillId="4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9" fillId="0" borderId="0" xfId="0" applyFont="1"/>
    <xf numFmtId="0" fontId="9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vertical="top"/>
    </xf>
    <xf numFmtId="166" fontId="0" fillId="0" borderId="0" xfId="0" applyNumberFormat="1" applyFont="1" applyAlignment="1">
      <alignment horizontal="center" vertical="center"/>
    </xf>
    <xf numFmtId="0" fontId="10" fillId="0" borderId="0" xfId="0" applyFont="1"/>
    <xf numFmtId="0" fontId="3" fillId="0" borderId="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4" fontId="11" fillId="5" borderId="1" xfId="1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44" fontId="11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4" fontId="0" fillId="3" borderId="4" xfId="0" applyNumberFormat="1" applyFont="1" applyFill="1" applyBorder="1" applyAlignment="1">
      <alignment horizontal="center" vertical="center" textRotation="90"/>
    </xf>
    <xf numFmtId="4" fontId="0" fillId="3" borderId="5" xfId="0" applyNumberFormat="1" applyFont="1" applyFill="1" applyBorder="1" applyAlignment="1">
      <alignment horizontal="center" vertical="center" textRotation="90"/>
    </xf>
    <xf numFmtId="4" fontId="0" fillId="3" borderId="6" xfId="0" applyNumberFormat="1" applyFont="1" applyFill="1" applyBorder="1" applyAlignment="1">
      <alignment horizontal="center" vertical="center" textRotation="90"/>
    </xf>
    <xf numFmtId="4" fontId="0" fillId="4" borderId="7" xfId="0" applyNumberFormat="1" applyFont="1" applyFill="1" applyBorder="1" applyAlignment="1">
      <alignment horizontal="center" vertical="center" textRotation="90"/>
    </xf>
    <xf numFmtId="0" fontId="12" fillId="0" borderId="7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6"/>
  <sheetViews>
    <sheetView topLeftCell="B1" workbookViewId="0">
      <selection activeCell="C12" sqref="C12"/>
    </sheetView>
  </sheetViews>
  <sheetFormatPr defaultRowHeight="15"/>
  <cols>
    <col min="1" max="1" width="21.42578125" style="1" customWidth="1"/>
    <col min="2" max="2" width="16.7109375" style="1" bestFit="1" customWidth="1"/>
    <col min="3" max="3" width="16.85546875" style="1" bestFit="1" customWidth="1"/>
    <col min="4" max="4" width="20.140625" style="1" customWidth="1"/>
    <col min="5" max="5" width="17.5703125" style="8" customWidth="1"/>
    <col min="6" max="6" width="18.28515625" style="1" customWidth="1"/>
    <col min="7" max="7" width="16.85546875" style="1" bestFit="1" customWidth="1"/>
    <col min="8" max="8" width="18.140625" style="1" hidden="1" customWidth="1"/>
    <col min="9" max="9" width="19" style="9" customWidth="1"/>
    <col min="10" max="10" width="15.85546875" style="1" bestFit="1" customWidth="1"/>
    <col min="11" max="11" width="15.85546875" style="1" customWidth="1"/>
    <col min="12" max="12" width="17.28515625" style="1" customWidth="1"/>
    <col min="13" max="13" width="17.140625" style="9" customWidth="1"/>
    <col min="14" max="14" width="18.5703125" style="1" customWidth="1"/>
    <col min="15" max="15" width="24.7109375" style="1" customWidth="1"/>
    <col min="16" max="16" width="10" style="1" bestFit="1" customWidth="1"/>
    <col min="17" max="16384" width="9.140625" style="1"/>
  </cols>
  <sheetData>
    <row r="1" spans="1:15" ht="45">
      <c r="A1" s="5" t="s">
        <v>56</v>
      </c>
      <c r="B1" s="5" t="s">
        <v>0</v>
      </c>
      <c r="C1" s="2" t="s">
        <v>1</v>
      </c>
      <c r="D1" s="2" t="s">
        <v>2</v>
      </c>
      <c r="E1" s="6" t="s">
        <v>3</v>
      </c>
      <c r="F1" s="5" t="s">
        <v>4</v>
      </c>
      <c r="G1" s="5" t="s">
        <v>37</v>
      </c>
      <c r="H1" s="2"/>
      <c r="I1" s="17" t="s">
        <v>36</v>
      </c>
      <c r="M1" s="9" t="s">
        <v>72</v>
      </c>
    </row>
    <row r="2" spans="1:15">
      <c r="A2" s="35" t="s">
        <v>40</v>
      </c>
      <c r="B2" s="20" t="s">
        <v>29</v>
      </c>
      <c r="C2" s="20" t="s">
        <v>30</v>
      </c>
      <c r="D2" s="88">
        <f>I2/G2</f>
        <v>0.5</v>
      </c>
      <c r="E2" s="21">
        <v>64.400000000000006</v>
      </c>
      <c r="F2" s="22">
        <v>1</v>
      </c>
      <c r="G2" s="26">
        <v>1234667.5</v>
      </c>
      <c r="H2" s="20">
        <f t="shared" ref="H2:H23" si="0">D2/100</f>
        <v>5.0000000000000001E-3</v>
      </c>
      <c r="I2" s="26">
        <v>617333.75</v>
      </c>
      <c r="J2" s="132" t="s">
        <v>54</v>
      </c>
      <c r="K2" s="96"/>
      <c r="L2" s="12">
        <f t="shared" ref="L2:L23" si="1">M2/G2</f>
        <v>0.5</v>
      </c>
      <c r="M2" s="78">
        <v>617333.75</v>
      </c>
    </row>
    <row r="3" spans="1:15">
      <c r="A3" s="35" t="s">
        <v>41</v>
      </c>
      <c r="B3" s="20" t="s">
        <v>29</v>
      </c>
      <c r="C3" s="20" t="s">
        <v>32</v>
      </c>
      <c r="D3" s="88">
        <f t="shared" ref="D3:D23" si="2">I3/G3</f>
        <v>0</v>
      </c>
      <c r="E3" s="21">
        <v>57.7</v>
      </c>
      <c r="F3" s="22">
        <v>1</v>
      </c>
      <c r="G3" s="26">
        <v>1082338.56</v>
      </c>
      <c r="H3" s="20">
        <f t="shared" si="0"/>
        <v>0</v>
      </c>
      <c r="I3" s="26"/>
      <c r="J3" s="133"/>
      <c r="K3" s="96"/>
      <c r="L3" s="12">
        <f t="shared" si="1"/>
        <v>0</v>
      </c>
      <c r="M3" s="78"/>
      <c r="O3" s="1">
        <v>4600</v>
      </c>
    </row>
    <row r="4" spans="1:15">
      <c r="A4" s="35" t="s">
        <v>42</v>
      </c>
      <c r="B4" s="20" t="s">
        <v>29</v>
      </c>
      <c r="C4" s="20" t="s">
        <v>31</v>
      </c>
      <c r="D4" s="88">
        <f t="shared" si="2"/>
        <v>0</v>
      </c>
      <c r="E4" s="21">
        <v>41.25</v>
      </c>
      <c r="F4" s="22">
        <v>1</v>
      </c>
      <c r="G4" s="26">
        <v>1249193</v>
      </c>
      <c r="H4" s="20">
        <f t="shared" si="0"/>
        <v>0</v>
      </c>
      <c r="I4" s="26"/>
      <c r="J4" s="133"/>
      <c r="K4" s="96"/>
      <c r="L4" s="12">
        <f t="shared" si="1"/>
        <v>0</v>
      </c>
      <c r="M4" s="78"/>
      <c r="O4" s="1">
        <v>24296.240000000002</v>
      </c>
    </row>
    <row r="5" spans="1:15">
      <c r="A5" s="35" t="s">
        <v>40</v>
      </c>
      <c r="B5" s="20" t="s">
        <v>24</v>
      </c>
      <c r="C5" s="20" t="s">
        <v>27</v>
      </c>
      <c r="D5" s="88">
        <f t="shared" si="2"/>
        <v>0.48111632051955472</v>
      </c>
      <c r="E5" s="21">
        <v>68.75</v>
      </c>
      <c r="F5" s="22">
        <v>1</v>
      </c>
      <c r="G5" s="26">
        <v>1228766.0900000001</v>
      </c>
      <c r="H5" s="20">
        <f t="shared" si="0"/>
        <v>4.8111632051955474E-3</v>
      </c>
      <c r="I5" s="26">
        <v>591179.42000000004</v>
      </c>
      <c r="J5" s="133"/>
      <c r="K5" s="96"/>
      <c r="L5" s="12">
        <f t="shared" si="1"/>
        <v>0.48111632051955472</v>
      </c>
      <c r="M5" s="78">
        <v>591179.42000000004</v>
      </c>
      <c r="O5" s="1">
        <v>74396</v>
      </c>
    </row>
    <row r="6" spans="1:15">
      <c r="A6" s="35" t="s">
        <v>41</v>
      </c>
      <c r="B6" s="20" t="s">
        <v>24</v>
      </c>
      <c r="C6" s="20" t="s">
        <v>28</v>
      </c>
      <c r="D6" s="88">
        <f t="shared" si="2"/>
        <v>0.45034049775804247</v>
      </c>
      <c r="E6" s="21">
        <v>67.5</v>
      </c>
      <c r="F6" s="22">
        <v>1</v>
      </c>
      <c r="G6" s="26">
        <v>1127581.58</v>
      </c>
      <c r="H6" s="20">
        <f t="shared" si="0"/>
        <v>4.5034049775804245E-3</v>
      </c>
      <c r="I6" s="26">
        <v>507795.65</v>
      </c>
      <c r="J6" s="133"/>
      <c r="K6" s="96"/>
      <c r="L6" s="12">
        <f t="shared" si="1"/>
        <v>0.45034049775804247</v>
      </c>
      <c r="M6" s="78">
        <v>507795.65</v>
      </c>
      <c r="O6" s="1">
        <v>5925.2</v>
      </c>
    </row>
    <row r="7" spans="1:15">
      <c r="A7" s="35" t="s">
        <v>42</v>
      </c>
      <c r="B7" s="20" t="s">
        <v>24</v>
      </c>
      <c r="C7" s="20" t="s">
        <v>34</v>
      </c>
      <c r="D7" s="88">
        <f t="shared" si="2"/>
        <v>0.34369390211510614</v>
      </c>
      <c r="E7" s="21">
        <v>58</v>
      </c>
      <c r="F7" s="22">
        <v>1</v>
      </c>
      <c r="G7" s="26">
        <v>1145915.53</v>
      </c>
      <c r="H7" s="20">
        <f t="shared" si="0"/>
        <v>3.4369390211510613E-3</v>
      </c>
      <c r="I7" s="26">
        <v>393844.18</v>
      </c>
      <c r="J7" s="133"/>
      <c r="K7" s="96"/>
      <c r="L7" s="12">
        <f t="shared" si="1"/>
        <v>0.34369390211510614</v>
      </c>
      <c r="M7" s="78">
        <v>393844.18</v>
      </c>
      <c r="O7" s="1">
        <v>951.81</v>
      </c>
    </row>
    <row r="8" spans="1:15">
      <c r="A8" s="40" t="s">
        <v>40</v>
      </c>
      <c r="B8" s="41" t="s">
        <v>19</v>
      </c>
      <c r="C8" s="41" t="s">
        <v>22</v>
      </c>
      <c r="D8" s="89">
        <f t="shared" si="2"/>
        <v>0.5514558040997678</v>
      </c>
      <c r="E8" s="42">
        <v>78.5</v>
      </c>
      <c r="F8" s="43">
        <v>1</v>
      </c>
      <c r="G8" s="44">
        <v>1247735.53</v>
      </c>
      <c r="H8" s="41">
        <f t="shared" si="0"/>
        <v>5.5145580409976776E-3</v>
      </c>
      <c r="I8" s="44">
        <v>688071</v>
      </c>
      <c r="J8" s="133"/>
      <c r="K8" s="96"/>
      <c r="L8" s="12">
        <f t="shared" si="1"/>
        <v>0.5514558040997678</v>
      </c>
      <c r="M8" s="78">
        <v>688071</v>
      </c>
      <c r="O8" s="1">
        <v>249.99</v>
      </c>
    </row>
    <row r="9" spans="1:15">
      <c r="A9" s="40" t="s">
        <v>41</v>
      </c>
      <c r="B9" s="41" t="s">
        <v>19</v>
      </c>
      <c r="C9" s="41" t="s">
        <v>21</v>
      </c>
      <c r="D9" s="89">
        <f t="shared" si="2"/>
        <v>0</v>
      </c>
      <c r="E9" s="42">
        <v>39.799999999999997</v>
      </c>
      <c r="F9" s="43">
        <v>1</v>
      </c>
      <c r="G9" s="44">
        <v>1248716.1599999999</v>
      </c>
      <c r="H9" s="41">
        <f t="shared" si="0"/>
        <v>0</v>
      </c>
      <c r="I9" s="44"/>
      <c r="J9" s="133"/>
      <c r="K9" s="96"/>
      <c r="L9" s="12">
        <f t="shared" si="1"/>
        <v>0</v>
      </c>
      <c r="M9" s="78"/>
      <c r="N9" s="9"/>
      <c r="O9" s="1">
        <v>4963.5</v>
      </c>
    </row>
    <row r="10" spans="1:15">
      <c r="A10" s="40" t="s">
        <v>42</v>
      </c>
      <c r="B10" s="41" t="s">
        <v>19</v>
      </c>
      <c r="C10" s="41" t="s">
        <v>20</v>
      </c>
      <c r="D10" s="89">
        <f t="shared" si="2"/>
        <v>0.49744514981619981</v>
      </c>
      <c r="E10" s="42">
        <v>36</v>
      </c>
      <c r="F10" s="43">
        <v>1</v>
      </c>
      <c r="G10" s="44">
        <v>1041783.2</v>
      </c>
      <c r="H10" s="41">
        <f t="shared" si="0"/>
        <v>4.9744514981619982E-3</v>
      </c>
      <c r="I10" s="44">
        <v>518230</v>
      </c>
      <c r="J10" s="133"/>
      <c r="K10" s="96"/>
      <c r="L10" s="12">
        <f t="shared" si="1"/>
        <v>0.49744514981619981</v>
      </c>
      <c r="M10" s="78">
        <v>518230</v>
      </c>
      <c r="O10" s="1">
        <v>1978.2</v>
      </c>
    </row>
    <row r="11" spans="1:15">
      <c r="A11" s="35" t="s">
        <v>40</v>
      </c>
      <c r="B11" s="20" t="s">
        <v>11</v>
      </c>
      <c r="C11" s="20" t="s">
        <v>14</v>
      </c>
      <c r="D11" s="88">
        <f t="shared" si="2"/>
        <v>0.47788417394157728</v>
      </c>
      <c r="E11" s="21">
        <v>68.150000000000006</v>
      </c>
      <c r="F11" s="22">
        <v>1</v>
      </c>
      <c r="G11" s="26">
        <v>1249594.97</v>
      </c>
      <c r="H11" s="20">
        <f t="shared" si="0"/>
        <v>4.7788417394157732E-3</v>
      </c>
      <c r="I11" s="26">
        <v>597161.66</v>
      </c>
      <c r="J11" s="133"/>
      <c r="K11" s="96"/>
      <c r="L11" s="12">
        <f t="shared" si="1"/>
        <v>0.47788417394157728</v>
      </c>
      <c r="M11" s="78">
        <v>597161.66</v>
      </c>
      <c r="O11" s="1">
        <v>9000</v>
      </c>
    </row>
    <row r="12" spans="1:15">
      <c r="A12" s="35" t="s">
        <v>41</v>
      </c>
      <c r="B12" s="20" t="s">
        <v>11</v>
      </c>
      <c r="C12" s="20" t="s">
        <v>15</v>
      </c>
      <c r="D12" s="88">
        <f t="shared" si="2"/>
        <v>0.50729180009048791</v>
      </c>
      <c r="E12" s="21">
        <v>58.25</v>
      </c>
      <c r="F12" s="22">
        <v>1</v>
      </c>
      <c r="G12" s="26">
        <v>1216205.8600000001</v>
      </c>
      <c r="H12" s="20">
        <f t="shared" si="0"/>
        <v>5.0729180009048795E-3</v>
      </c>
      <c r="I12" s="26">
        <v>616971.26</v>
      </c>
      <c r="J12" s="133"/>
      <c r="K12" s="96"/>
      <c r="L12" s="12">
        <f t="shared" si="1"/>
        <v>0.50729180009048791</v>
      </c>
      <c r="M12" s="78">
        <v>616971.26</v>
      </c>
      <c r="O12" s="1">
        <v>15149.6</v>
      </c>
    </row>
    <row r="13" spans="1:15">
      <c r="A13" s="35" t="s">
        <v>42</v>
      </c>
      <c r="B13" s="20" t="s">
        <v>11</v>
      </c>
      <c r="C13" s="20" t="s">
        <v>13</v>
      </c>
      <c r="D13" s="88">
        <f t="shared" si="2"/>
        <v>0.53251526704764562</v>
      </c>
      <c r="E13" s="21">
        <v>53.7</v>
      </c>
      <c r="F13" s="22">
        <v>1</v>
      </c>
      <c r="G13" s="26">
        <v>1128387.78</v>
      </c>
      <c r="H13" s="20">
        <f t="shared" si="0"/>
        <v>5.3251526704764561E-3</v>
      </c>
      <c r="I13" s="26">
        <v>600883.72</v>
      </c>
      <c r="J13" s="133"/>
      <c r="K13" s="96"/>
      <c r="L13" s="12">
        <f t="shared" si="1"/>
        <v>0.53251526704764562</v>
      </c>
      <c r="M13" s="78">
        <v>600883.72</v>
      </c>
      <c r="O13" s="1">
        <v>3563.65</v>
      </c>
    </row>
    <row r="14" spans="1:15">
      <c r="A14" s="35" t="s">
        <v>40</v>
      </c>
      <c r="B14" s="20" t="s">
        <v>6</v>
      </c>
      <c r="C14" s="20" t="s">
        <v>10</v>
      </c>
      <c r="D14" s="88">
        <f t="shared" si="2"/>
        <v>0.51155728845359438</v>
      </c>
      <c r="E14" s="21">
        <v>68.900000000000006</v>
      </c>
      <c r="F14" s="22">
        <v>1</v>
      </c>
      <c r="G14" s="26">
        <v>1222658.33</v>
      </c>
      <c r="H14" s="20">
        <f t="shared" si="0"/>
        <v>5.1155728845359441E-3</v>
      </c>
      <c r="I14" s="26">
        <v>625459.78</v>
      </c>
      <c r="J14" s="133"/>
      <c r="K14" s="96"/>
      <c r="L14" s="12">
        <f t="shared" si="1"/>
        <v>0</v>
      </c>
      <c r="M14" s="78"/>
      <c r="O14" s="1">
        <v>79600</v>
      </c>
    </row>
    <row r="15" spans="1:15">
      <c r="A15" s="35" t="s">
        <v>41</v>
      </c>
      <c r="B15" s="20" t="s">
        <v>6</v>
      </c>
      <c r="C15" s="20" t="s">
        <v>8</v>
      </c>
      <c r="D15" s="88">
        <f t="shared" si="2"/>
        <v>0.53220285817258939</v>
      </c>
      <c r="E15" s="21">
        <v>41.75</v>
      </c>
      <c r="F15" s="22">
        <v>1</v>
      </c>
      <c r="G15" s="26">
        <v>1242292.3700000001</v>
      </c>
      <c r="H15" s="20">
        <f t="shared" si="0"/>
        <v>5.3220285817258935E-3</v>
      </c>
      <c r="I15" s="26">
        <v>661151.55000000005</v>
      </c>
      <c r="J15" s="133"/>
      <c r="K15" s="96"/>
      <c r="L15" s="12">
        <f t="shared" si="1"/>
        <v>0.53220285817258939</v>
      </c>
      <c r="M15" s="78">
        <v>661151.55000000005</v>
      </c>
      <c r="O15" s="1">
        <v>8511.61</v>
      </c>
    </row>
    <row r="16" spans="1:15">
      <c r="A16" s="35" t="s">
        <v>42</v>
      </c>
      <c r="B16" s="20" t="s">
        <v>6</v>
      </c>
      <c r="C16" s="20" t="s">
        <v>7</v>
      </c>
      <c r="D16" s="88">
        <f t="shared" si="2"/>
        <v>0.43666972405197257</v>
      </c>
      <c r="E16" s="21">
        <v>38.5</v>
      </c>
      <c r="F16" s="22">
        <v>1</v>
      </c>
      <c r="G16" s="26">
        <v>1249760.7</v>
      </c>
      <c r="H16" s="20">
        <f t="shared" si="0"/>
        <v>4.3666972405197258E-3</v>
      </c>
      <c r="I16" s="26">
        <v>545732.66</v>
      </c>
      <c r="J16" s="134"/>
      <c r="K16" s="96"/>
      <c r="L16" s="12">
        <f t="shared" si="1"/>
        <v>0.43666972405197257</v>
      </c>
      <c r="M16" s="78">
        <v>545732.66</v>
      </c>
      <c r="O16" s="1">
        <v>1596</v>
      </c>
    </row>
    <row r="17" spans="1:16" ht="15" customHeight="1">
      <c r="A17" s="37" t="s">
        <v>43</v>
      </c>
      <c r="B17" s="23" t="s">
        <v>24</v>
      </c>
      <c r="C17" s="23" t="s">
        <v>26</v>
      </c>
      <c r="D17" s="90">
        <f t="shared" si="2"/>
        <v>0.4791657531839606</v>
      </c>
      <c r="E17" s="24">
        <v>43.3</v>
      </c>
      <c r="F17" s="25">
        <v>1</v>
      </c>
      <c r="G17" s="27">
        <v>1249795.6000000001</v>
      </c>
      <c r="H17" s="23">
        <f t="shared" si="0"/>
        <v>4.7916575318396057E-3</v>
      </c>
      <c r="I17" s="27">
        <v>598859.25</v>
      </c>
      <c r="J17" s="135" t="s">
        <v>53</v>
      </c>
      <c r="K17" s="96"/>
      <c r="L17" s="12">
        <f t="shared" si="1"/>
        <v>0.4791657531839606</v>
      </c>
      <c r="M17" s="78">
        <v>598859.25</v>
      </c>
      <c r="O17" s="1">
        <v>20910</v>
      </c>
    </row>
    <row r="18" spans="1:16">
      <c r="A18" s="37" t="s">
        <v>44</v>
      </c>
      <c r="B18" s="23" t="s">
        <v>11</v>
      </c>
      <c r="C18" s="23" t="s">
        <v>16</v>
      </c>
      <c r="D18" s="90">
        <f t="shared" si="2"/>
        <v>0.44432991393631827</v>
      </c>
      <c r="E18" s="24">
        <v>39.5</v>
      </c>
      <c r="F18" s="25">
        <v>1</v>
      </c>
      <c r="G18" s="27">
        <v>1185962.51</v>
      </c>
      <c r="H18" s="23">
        <f t="shared" si="0"/>
        <v>4.4432991393631828E-3</v>
      </c>
      <c r="I18" s="27">
        <v>526958.62</v>
      </c>
      <c r="J18" s="135"/>
      <c r="K18" s="96"/>
      <c r="L18" s="12">
        <f t="shared" si="1"/>
        <v>0.44432991393631827</v>
      </c>
      <c r="M18" s="78">
        <v>526958.62</v>
      </c>
      <c r="O18" s="1">
        <v>7689</v>
      </c>
    </row>
    <row r="19" spans="1:16">
      <c r="A19" s="40" t="s">
        <v>45</v>
      </c>
      <c r="B19" s="41" t="s">
        <v>19</v>
      </c>
      <c r="C19" s="41" t="s">
        <v>23</v>
      </c>
      <c r="D19" s="89">
        <f t="shared" si="2"/>
        <v>0.49363604918526199</v>
      </c>
      <c r="E19" s="42">
        <v>35.75</v>
      </c>
      <c r="F19" s="43">
        <v>1</v>
      </c>
      <c r="G19" s="44">
        <v>956471.88</v>
      </c>
      <c r="H19" s="41">
        <f t="shared" si="0"/>
        <v>4.9363604918526201E-3</v>
      </c>
      <c r="I19" s="44">
        <v>472149</v>
      </c>
      <c r="J19" s="135"/>
      <c r="K19" s="96"/>
      <c r="L19" s="12">
        <f t="shared" si="1"/>
        <v>0.49363604918526199</v>
      </c>
      <c r="M19" s="78">
        <v>472149</v>
      </c>
      <c r="O19" s="1">
        <v>7000</v>
      </c>
    </row>
    <row r="20" spans="1:16">
      <c r="A20" s="37" t="s">
        <v>46</v>
      </c>
      <c r="B20" s="23" t="s">
        <v>6</v>
      </c>
      <c r="C20" s="23" t="s">
        <v>9</v>
      </c>
      <c r="D20" s="90">
        <f t="shared" si="2"/>
        <v>0.51198237861178231</v>
      </c>
      <c r="E20" s="24">
        <v>35</v>
      </c>
      <c r="F20" s="25">
        <v>1</v>
      </c>
      <c r="G20" s="27">
        <v>1211781.94</v>
      </c>
      <c r="H20" s="23">
        <f t="shared" si="0"/>
        <v>5.1198237861178227E-3</v>
      </c>
      <c r="I20" s="27">
        <v>620411</v>
      </c>
      <c r="J20" s="135"/>
      <c r="K20" s="96"/>
      <c r="L20" s="12">
        <f t="shared" si="1"/>
        <v>0.51198237861178231</v>
      </c>
      <c r="M20" s="78">
        <v>620411</v>
      </c>
      <c r="O20" s="1">
        <v>42240</v>
      </c>
    </row>
    <row r="21" spans="1:16">
      <c r="A21" s="37" t="s">
        <v>47</v>
      </c>
      <c r="B21" s="23" t="s">
        <v>11</v>
      </c>
      <c r="C21" s="23" t="s">
        <v>33</v>
      </c>
      <c r="D21" s="90">
        <f t="shared" si="2"/>
        <v>0.31735513071841903</v>
      </c>
      <c r="E21" s="24">
        <v>29.5</v>
      </c>
      <c r="F21" s="25">
        <v>1</v>
      </c>
      <c r="G21" s="27">
        <v>895107.98</v>
      </c>
      <c r="H21" s="23">
        <f t="shared" si="0"/>
        <v>3.1735513071841901E-3</v>
      </c>
      <c r="I21" s="27">
        <v>284067.11</v>
      </c>
      <c r="J21" s="135"/>
      <c r="K21" s="96"/>
      <c r="L21" s="12">
        <f t="shared" si="1"/>
        <v>0.31735513071841903</v>
      </c>
      <c r="M21" s="78">
        <v>284067.11</v>
      </c>
      <c r="O21" s="1">
        <v>13944.98</v>
      </c>
    </row>
    <row r="22" spans="1:16">
      <c r="A22" s="37" t="s">
        <v>48</v>
      </c>
      <c r="B22" s="23" t="s">
        <v>24</v>
      </c>
      <c r="C22" s="23" t="s">
        <v>25</v>
      </c>
      <c r="D22" s="90">
        <f t="shared" si="2"/>
        <v>0.54401552170316181</v>
      </c>
      <c r="E22" s="24">
        <v>27.55</v>
      </c>
      <c r="F22" s="25">
        <v>1</v>
      </c>
      <c r="G22" s="27">
        <v>1018929.42</v>
      </c>
      <c r="H22" s="23">
        <f t="shared" si="0"/>
        <v>5.4401552170316178E-3</v>
      </c>
      <c r="I22" s="27">
        <v>554313.42000000004</v>
      </c>
      <c r="J22" s="135"/>
      <c r="K22" s="96"/>
      <c r="L22" s="12">
        <f t="shared" si="1"/>
        <v>0.54401552170316181</v>
      </c>
      <c r="M22" s="78">
        <v>554313.42000000004</v>
      </c>
      <c r="O22" s="1">
        <v>50000</v>
      </c>
    </row>
    <row r="23" spans="1:16">
      <c r="A23" s="37" t="s">
        <v>49</v>
      </c>
      <c r="B23" s="23" t="s">
        <v>11</v>
      </c>
      <c r="C23" s="23" t="s">
        <v>17</v>
      </c>
      <c r="D23" s="90">
        <f t="shared" si="2"/>
        <v>0.69594648484365107</v>
      </c>
      <c r="E23" s="24">
        <v>26.05</v>
      </c>
      <c r="F23" s="25">
        <v>1</v>
      </c>
      <c r="G23" s="27">
        <v>589291</v>
      </c>
      <c r="H23" s="23">
        <f t="shared" si="0"/>
        <v>6.9594648484365106E-3</v>
      </c>
      <c r="I23" s="27">
        <v>410115</v>
      </c>
      <c r="J23" s="135"/>
      <c r="K23" s="96"/>
      <c r="L23" s="12">
        <f t="shared" si="1"/>
        <v>0.69594648484365107</v>
      </c>
      <c r="M23" s="78">
        <v>410115</v>
      </c>
      <c r="O23" s="1">
        <v>98000</v>
      </c>
    </row>
    <row r="24" spans="1:16" s="13" customFormat="1">
      <c r="A24" s="18"/>
      <c r="B24" s="2"/>
      <c r="C24" s="2"/>
      <c r="D24" s="86"/>
      <c r="E24" s="6"/>
      <c r="F24" s="3">
        <f>SUM(F2:F23)</f>
        <v>22</v>
      </c>
      <c r="G24" s="63">
        <f>SUM(G2:G23)</f>
        <v>25022937.490000006</v>
      </c>
      <c r="H24" s="4">
        <f t="shared" ref="H24:I24" si="3">SUM(H2:H23)</f>
        <v>9.3086040182490934E-2</v>
      </c>
      <c r="I24" s="28">
        <f t="shared" si="3"/>
        <v>10430688.029999999</v>
      </c>
      <c r="J24" s="11"/>
      <c r="K24" s="97"/>
      <c r="L24" s="12"/>
      <c r="M24" s="14"/>
      <c r="O24" s="13">
        <v>6254</v>
      </c>
    </row>
    <row r="25" spans="1:16" hidden="1">
      <c r="A25" s="36"/>
      <c r="B25" s="15"/>
      <c r="C25" s="15"/>
      <c r="D25" s="87"/>
      <c r="E25" s="7"/>
      <c r="F25" s="16"/>
      <c r="G25" s="29"/>
      <c r="H25" s="15"/>
      <c r="I25" s="29"/>
      <c r="J25" s="10"/>
      <c r="K25" s="98"/>
      <c r="L25" s="12" t="e">
        <f>M25/G25</f>
        <v>#DIV/0!</v>
      </c>
      <c r="M25" s="14"/>
    </row>
    <row r="26" spans="1:16">
      <c r="A26" s="38" t="s">
        <v>50</v>
      </c>
      <c r="B26" s="15" t="s">
        <v>11</v>
      </c>
      <c r="C26" s="15" t="s">
        <v>18</v>
      </c>
      <c r="D26" s="91">
        <f t="shared" ref="D26:D28" si="4">I26/G26</f>
        <v>0.48816276187407948</v>
      </c>
      <c r="E26" s="7">
        <v>24.25</v>
      </c>
      <c r="F26" s="16">
        <v>1</v>
      </c>
      <c r="G26" s="29">
        <v>1248734.7</v>
      </c>
      <c r="H26" s="15">
        <f>D26/100</f>
        <v>4.8816276187407951E-3</v>
      </c>
      <c r="I26" s="29">
        <v>609585.78</v>
      </c>
      <c r="J26" s="10"/>
      <c r="K26" s="98"/>
      <c r="L26" s="12">
        <f>M26/G26</f>
        <v>0.50001475893958902</v>
      </c>
      <c r="M26" s="44">
        <v>624385.78</v>
      </c>
      <c r="O26" s="1">
        <v>7640</v>
      </c>
    </row>
    <row r="27" spans="1:16">
      <c r="A27" s="38" t="s">
        <v>51</v>
      </c>
      <c r="B27" s="15" t="s">
        <v>24</v>
      </c>
      <c r="C27" s="15" t="s">
        <v>35</v>
      </c>
      <c r="D27" s="91">
        <f t="shared" si="4"/>
        <v>0.37439304151601766</v>
      </c>
      <c r="E27" s="7">
        <v>20.95</v>
      </c>
      <c r="F27" s="16">
        <v>1</v>
      </c>
      <c r="G27" s="29">
        <v>1221459.1599999999</v>
      </c>
      <c r="H27" s="15">
        <f>D27/100</f>
        <v>3.7439304151601766E-3</v>
      </c>
      <c r="I27" s="29">
        <v>457305.81</v>
      </c>
      <c r="J27" s="11"/>
      <c r="K27" s="97"/>
      <c r="L27" s="12">
        <f>M27/G27</f>
        <v>0.37439304151601766</v>
      </c>
      <c r="M27" s="78">
        <v>457305.81</v>
      </c>
      <c r="O27" s="1">
        <v>137000</v>
      </c>
    </row>
    <row r="28" spans="1:16">
      <c r="A28" s="38" t="s">
        <v>52</v>
      </c>
      <c r="B28" s="15" t="s">
        <v>11</v>
      </c>
      <c r="C28" s="15" t="s">
        <v>12</v>
      </c>
      <c r="D28" s="91">
        <f t="shared" si="4"/>
        <v>0.49353692290714052</v>
      </c>
      <c r="E28" s="7">
        <v>15.5</v>
      </c>
      <c r="F28" s="16">
        <v>1</v>
      </c>
      <c r="G28" s="29">
        <v>1237691.4099999999</v>
      </c>
      <c r="H28" s="15">
        <f>D28/100</f>
        <v>4.9353692290714053E-3</v>
      </c>
      <c r="I28" s="29">
        <v>610846.41</v>
      </c>
      <c r="J28" s="11"/>
      <c r="K28" s="97"/>
      <c r="L28" s="12">
        <f>M28/G28</f>
        <v>0.49353692290714052</v>
      </c>
      <c r="M28" s="78">
        <v>610846.41</v>
      </c>
      <c r="O28" s="1">
        <f>SUM(O3:O27)</f>
        <v>625459.78</v>
      </c>
      <c r="P28" s="109">
        <f>O28-4168.5</f>
        <v>621291.28</v>
      </c>
    </row>
    <row r="29" spans="1:16">
      <c r="A29" s="18"/>
      <c r="B29" s="2"/>
      <c r="C29" s="2"/>
      <c r="D29" s="2"/>
      <c r="E29" s="6"/>
      <c r="F29" s="3">
        <f>SUM(F26:F28)</f>
        <v>3</v>
      </c>
      <c r="G29" s="28">
        <f>SUM(G26:G28)</f>
        <v>3707885.2699999996</v>
      </c>
      <c r="H29" s="4">
        <f t="shared" ref="H29" si="5">SUM(H2:H23,H26:H28)</f>
        <v>0.10664696744546331</v>
      </c>
      <c r="I29" s="28">
        <f>SUM(I26:I28)</f>
        <v>1677738</v>
      </c>
      <c r="K29" s="75"/>
      <c r="L29" s="85"/>
      <c r="N29" s="9"/>
    </row>
    <row r="30" spans="1:16">
      <c r="G30" s="30"/>
      <c r="I30" s="30"/>
      <c r="K30" s="75"/>
      <c r="L30" s="84"/>
      <c r="N30" s="9"/>
    </row>
    <row r="31" spans="1:16">
      <c r="A31" s="18"/>
      <c r="B31" s="130" t="s">
        <v>39</v>
      </c>
      <c r="C31" s="130"/>
      <c r="D31" s="130"/>
      <c r="E31" s="130"/>
      <c r="F31" s="2">
        <f>F24+F29</f>
        <v>25</v>
      </c>
      <c r="G31" s="31">
        <f>G24+G29</f>
        <v>28730822.760000005</v>
      </c>
      <c r="H31" s="2"/>
      <c r="I31" s="28">
        <f>I24+I29</f>
        <v>12108426.029999999</v>
      </c>
      <c r="K31" s="75"/>
      <c r="L31" s="84"/>
      <c r="N31" s="9"/>
    </row>
    <row r="32" spans="1:16">
      <c r="L32" s="9"/>
      <c r="N32" s="9"/>
    </row>
    <row r="33" spans="1:14">
      <c r="L33" s="9"/>
      <c r="N33" s="9"/>
    </row>
    <row r="34" spans="1:14">
      <c r="B34" s="32" t="s">
        <v>38</v>
      </c>
      <c r="C34" s="33">
        <f>C35/B35</f>
        <v>0.5</v>
      </c>
      <c r="D34" s="33">
        <f>D35/B35</f>
        <v>0.41684506601866578</v>
      </c>
    </row>
    <row r="35" spans="1:14">
      <c r="B35" s="34">
        <f>G24</f>
        <v>25022937.490000006</v>
      </c>
      <c r="C35" s="34">
        <f>B35/2</f>
        <v>12511468.745000003</v>
      </c>
      <c r="D35" s="34">
        <f>I24</f>
        <v>10430688.029999999</v>
      </c>
    </row>
    <row r="36" spans="1:14">
      <c r="B36" s="34" t="s">
        <v>55</v>
      </c>
      <c r="C36" s="131">
        <f>C35-D35</f>
        <v>2080780.7150000036</v>
      </c>
      <c r="D36" s="131"/>
    </row>
    <row r="38" spans="1:14">
      <c r="A38" s="129" t="s">
        <v>57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</row>
    <row r="39" spans="1:14">
      <c r="D39" s="8"/>
      <c r="E39" s="1"/>
      <c r="H39" s="9"/>
      <c r="I39" s="1"/>
    </row>
    <row r="40" spans="1:14" ht="45">
      <c r="A40" s="5" t="s">
        <v>56</v>
      </c>
      <c r="B40" s="5" t="s">
        <v>0</v>
      </c>
      <c r="C40" s="19" t="s">
        <v>1</v>
      </c>
      <c r="D40" s="19" t="s">
        <v>2</v>
      </c>
      <c r="E40" s="6" t="s">
        <v>3</v>
      </c>
      <c r="F40" s="5" t="s">
        <v>4</v>
      </c>
      <c r="G40" s="5" t="s">
        <v>5</v>
      </c>
      <c r="H40" s="19"/>
      <c r="I40" s="17" t="s">
        <v>36</v>
      </c>
      <c r="J40" s="17" t="s">
        <v>58</v>
      </c>
      <c r="K40" s="74"/>
      <c r="L40" s="17" t="s">
        <v>59</v>
      </c>
    </row>
    <row r="41" spans="1:14">
      <c r="A41" s="46" t="s">
        <v>40</v>
      </c>
      <c r="B41" s="47" t="s">
        <v>19</v>
      </c>
      <c r="C41" s="47" t="s">
        <v>22</v>
      </c>
      <c r="D41" s="47">
        <v>55.15</v>
      </c>
      <c r="E41" s="48">
        <v>78.5</v>
      </c>
      <c r="F41" s="49">
        <v>1</v>
      </c>
      <c r="G41" s="50">
        <v>1247735.53</v>
      </c>
      <c r="H41" s="47">
        <f t="shared" ref="H41:H44" si="6">D41/100</f>
        <v>0.55149999999999999</v>
      </c>
      <c r="I41" s="50">
        <f t="shared" ref="I41:I44" si="7">G41*H41</f>
        <v>688126.14479499997</v>
      </c>
      <c r="J41" s="50">
        <v>209000</v>
      </c>
      <c r="K41" s="50"/>
      <c r="L41" s="50">
        <f>G41+J41</f>
        <v>1456735.53</v>
      </c>
    </row>
    <row r="42" spans="1:14">
      <c r="A42" s="46" t="s">
        <v>41</v>
      </c>
      <c r="B42" s="47" t="s">
        <v>19</v>
      </c>
      <c r="C42" s="47" t="s">
        <v>21</v>
      </c>
      <c r="D42" s="47">
        <v>51.89</v>
      </c>
      <c r="E42" s="48">
        <v>39.799999999999997</v>
      </c>
      <c r="F42" s="49">
        <v>1</v>
      </c>
      <c r="G42" s="50">
        <v>1248716.1599999999</v>
      </c>
      <c r="H42" s="47">
        <f t="shared" si="6"/>
        <v>0.51890000000000003</v>
      </c>
      <c r="I42" s="50">
        <f t="shared" si="7"/>
        <v>647958.81542400003</v>
      </c>
      <c r="J42" s="50">
        <v>27193.35</v>
      </c>
      <c r="K42" s="50"/>
      <c r="L42" s="50">
        <f t="shared" ref="L42:L44" si="8">G42+J42</f>
        <v>1275909.51</v>
      </c>
    </row>
    <row r="43" spans="1:14">
      <c r="A43" s="46" t="s">
        <v>42</v>
      </c>
      <c r="B43" s="47" t="s">
        <v>19</v>
      </c>
      <c r="C43" s="47" t="s">
        <v>20</v>
      </c>
      <c r="D43" s="47">
        <v>49.74</v>
      </c>
      <c r="E43" s="48">
        <v>36</v>
      </c>
      <c r="F43" s="49">
        <v>1</v>
      </c>
      <c r="G43" s="50">
        <v>1041783.2</v>
      </c>
      <c r="H43" s="47">
        <f t="shared" si="6"/>
        <v>0.49740000000000001</v>
      </c>
      <c r="I43" s="50">
        <f t="shared" si="7"/>
        <v>518182.96367999999</v>
      </c>
      <c r="J43" s="50">
        <v>113100</v>
      </c>
      <c r="K43" s="50"/>
      <c r="L43" s="50">
        <f t="shared" si="8"/>
        <v>1154883.2</v>
      </c>
    </row>
    <row r="44" spans="1:14">
      <c r="A44" s="46">
        <v>18</v>
      </c>
      <c r="B44" s="47" t="s">
        <v>19</v>
      </c>
      <c r="C44" s="47" t="s">
        <v>23</v>
      </c>
      <c r="D44" s="47">
        <v>49.36</v>
      </c>
      <c r="E44" s="48">
        <v>35.75</v>
      </c>
      <c r="F44" s="49">
        <v>1</v>
      </c>
      <c r="G44" s="50">
        <v>956471.88</v>
      </c>
      <c r="H44" s="47">
        <f t="shared" si="6"/>
        <v>0.49359999999999998</v>
      </c>
      <c r="I44" s="50">
        <f t="shared" si="7"/>
        <v>472114.51996800001</v>
      </c>
      <c r="J44" s="50">
        <v>36000</v>
      </c>
      <c r="K44" s="50"/>
      <c r="L44" s="50">
        <f t="shared" si="8"/>
        <v>992471.88</v>
      </c>
    </row>
    <row r="45" spans="1:14">
      <c r="A45" s="15"/>
      <c r="B45" s="15"/>
      <c r="C45" s="15"/>
      <c r="D45" s="15"/>
      <c r="E45" s="7"/>
      <c r="F45" s="15">
        <f>SUM(F41:F44)</f>
        <v>4</v>
      </c>
      <c r="G45" s="64">
        <f>SUM(G41:G44)</f>
        <v>4494706.7699999996</v>
      </c>
      <c r="H45" s="29"/>
      <c r="I45" s="29">
        <f>SUM(I41:I44)</f>
        <v>2326382.4438669998</v>
      </c>
      <c r="J45" s="29">
        <f>SUM(J41:J44)</f>
        <v>385293.35</v>
      </c>
      <c r="K45" s="29"/>
      <c r="L45" s="52">
        <f>SUM(L41:L44)</f>
        <v>4880000.12</v>
      </c>
    </row>
    <row r="46" spans="1:14">
      <c r="D46" s="8"/>
      <c r="E46" s="1"/>
      <c r="H46" s="9"/>
      <c r="I46" s="1"/>
    </row>
    <row r="47" spans="1:14">
      <c r="A47" s="129" t="s">
        <v>62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</row>
    <row r="48" spans="1:14">
      <c r="E48" s="1"/>
      <c r="I48" s="1"/>
    </row>
    <row r="49" spans="1:14" ht="45">
      <c r="A49" s="5" t="s">
        <v>56</v>
      </c>
      <c r="B49" s="5" t="s">
        <v>0</v>
      </c>
      <c r="C49" s="19" t="s">
        <v>1</v>
      </c>
      <c r="D49" s="19" t="s">
        <v>2</v>
      </c>
      <c r="E49" s="6" t="s">
        <v>3</v>
      </c>
      <c r="F49" s="5" t="s">
        <v>4</v>
      </c>
      <c r="G49" s="5" t="s">
        <v>5</v>
      </c>
      <c r="H49" s="19"/>
      <c r="I49" s="17" t="s">
        <v>36</v>
      </c>
      <c r="J49" s="17" t="s">
        <v>58</v>
      </c>
      <c r="K49" s="74"/>
      <c r="L49" s="17" t="s">
        <v>59</v>
      </c>
    </row>
    <row r="50" spans="1:14">
      <c r="A50" s="46" t="s">
        <v>40</v>
      </c>
      <c r="B50" s="47" t="s">
        <v>19</v>
      </c>
      <c r="C50" s="47" t="s">
        <v>22</v>
      </c>
      <c r="D50" s="47">
        <v>55.15</v>
      </c>
      <c r="E50" s="48">
        <v>78.5</v>
      </c>
      <c r="F50" s="49">
        <v>1</v>
      </c>
      <c r="G50" s="50">
        <v>1247735.53</v>
      </c>
      <c r="H50" s="47">
        <f t="shared" ref="H50:H51" si="9">D50/100</f>
        <v>0.55149999999999999</v>
      </c>
      <c r="I50" s="50">
        <f t="shared" ref="I50:I51" si="10">G50*H50</f>
        <v>688126.14479499997</v>
      </c>
      <c r="J50" s="50">
        <v>209000</v>
      </c>
      <c r="K50" s="50"/>
      <c r="L50" s="50">
        <f>G50+J50</f>
        <v>1456735.53</v>
      </c>
    </row>
    <row r="51" spans="1:14">
      <c r="A51" s="46">
        <v>18</v>
      </c>
      <c r="B51" s="47" t="s">
        <v>19</v>
      </c>
      <c r="C51" s="47" t="s">
        <v>23</v>
      </c>
      <c r="D51" s="47">
        <v>49.36</v>
      </c>
      <c r="E51" s="48">
        <v>35.75</v>
      </c>
      <c r="F51" s="49">
        <v>1</v>
      </c>
      <c r="G51" s="50">
        <v>956471.88</v>
      </c>
      <c r="H51" s="47">
        <f t="shared" si="9"/>
        <v>0.49359999999999998</v>
      </c>
      <c r="I51" s="50">
        <f t="shared" si="10"/>
        <v>472114.51996800001</v>
      </c>
      <c r="J51" s="50">
        <v>36000</v>
      </c>
      <c r="K51" s="50"/>
      <c r="L51" s="50">
        <f t="shared" ref="L51" si="11">G51+J51</f>
        <v>992471.88</v>
      </c>
    </row>
    <row r="52" spans="1:14">
      <c r="E52" s="1"/>
      <c r="G52" s="65">
        <f>SUM(G50:G51)</f>
        <v>2204207.41</v>
      </c>
      <c r="I52" s="1"/>
      <c r="J52" s="39">
        <f>SUM(J50:J51)</f>
        <v>245000</v>
      </c>
      <c r="K52" s="39"/>
      <c r="L52" s="53">
        <f>SUM(L50:L51)</f>
        <v>2449207.41</v>
      </c>
    </row>
    <row r="53" spans="1:14">
      <c r="A53" s="129" t="s">
        <v>63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</row>
    <row r="54" spans="1:14">
      <c r="E54" s="1"/>
      <c r="I54" s="1"/>
    </row>
    <row r="55" spans="1:14" ht="45">
      <c r="A55" s="5" t="s">
        <v>56</v>
      </c>
      <c r="B55" s="5" t="s">
        <v>0</v>
      </c>
      <c r="C55" s="19" t="s">
        <v>1</v>
      </c>
      <c r="D55" s="19" t="s">
        <v>2</v>
      </c>
      <c r="E55" s="6" t="s">
        <v>3</v>
      </c>
      <c r="F55" s="5" t="s">
        <v>4</v>
      </c>
      <c r="G55" s="5" t="s">
        <v>5</v>
      </c>
      <c r="H55" s="19"/>
      <c r="I55" s="17" t="s">
        <v>36</v>
      </c>
      <c r="J55" s="17" t="s">
        <v>58</v>
      </c>
      <c r="K55" s="74"/>
      <c r="L55" s="17" t="s">
        <v>59</v>
      </c>
    </row>
    <row r="56" spans="1:14">
      <c r="A56" s="46" t="s">
        <v>41</v>
      </c>
      <c r="B56" s="47" t="s">
        <v>19</v>
      </c>
      <c r="C56" s="47" t="s">
        <v>21</v>
      </c>
      <c r="D56" s="47">
        <v>51.89</v>
      </c>
      <c r="E56" s="48">
        <v>39.799999999999997</v>
      </c>
      <c r="F56" s="49">
        <v>1</v>
      </c>
      <c r="G56" s="50">
        <v>1248716.1599999999</v>
      </c>
      <c r="H56" s="47">
        <f t="shared" ref="H56:H57" si="12">D56/100</f>
        <v>0.51890000000000003</v>
      </c>
      <c r="I56" s="50">
        <f t="shared" ref="I56:I57" si="13">G56*H56</f>
        <v>647958.81542400003</v>
      </c>
      <c r="J56" s="50">
        <v>27193.35</v>
      </c>
      <c r="K56" s="50"/>
      <c r="L56" s="50">
        <f t="shared" ref="L56:L57" si="14">G56+J56</f>
        <v>1275909.51</v>
      </c>
    </row>
    <row r="57" spans="1:14">
      <c r="A57" s="46" t="s">
        <v>42</v>
      </c>
      <c r="B57" s="47" t="s">
        <v>19</v>
      </c>
      <c r="C57" s="47" t="s">
        <v>20</v>
      </c>
      <c r="D57" s="47">
        <v>49.74</v>
      </c>
      <c r="E57" s="48">
        <v>36</v>
      </c>
      <c r="F57" s="49">
        <v>1</v>
      </c>
      <c r="G57" s="50">
        <v>1041783.2</v>
      </c>
      <c r="H57" s="47">
        <f t="shared" si="12"/>
        <v>0.49740000000000001</v>
      </c>
      <c r="I57" s="50">
        <f t="shared" si="13"/>
        <v>518182.96367999999</v>
      </c>
      <c r="J57" s="50">
        <v>113100</v>
      </c>
      <c r="K57" s="50"/>
      <c r="L57" s="50">
        <f t="shared" si="14"/>
        <v>1154883.2</v>
      </c>
    </row>
    <row r="58" spans="1:14">
      <c r="E58" s="1"/>
      <c r="G58" s="67">
        <f>SUM(G56:G57)</f>
        <v>2290499.36</v>
      </c>
      <c r="I58" s="1"/>
      <c r="J58" s="39">
        <f>SUM(J56:J57)</f>
        <v>140293.35</v>
      </c>
      <c r="K58" s="39"/>
      <c r="L58" s="53">
        <f>SUM(L56:L57)</f>
        <v>2430792.71</v>
      </c>
    </row>
    <row r="59" spans="1:14">
      <c r="A59" s="129" t="s">
        <v>60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</row>
    <row r="62" spans="1:14" ht="45">
      <c r="A62" s="5" t="s">
        <v>56</v>
      </c>
      <c r="B62" s="5" t="s">
        <v>0</v>
      </c>
      <c r="C62" s="19" t="s">
        <v>1</v>
      </c>
      <c r="D62" s="19" t="s">
        <v>2</v>
      </c>
      <c r="E62" s="6" t="s">
        <v>3</v>
      </c>
      <c r="F62" s="5" t="s">
        <v>4</v>
      </c>
      <c r="G62" s="5" t="s">
        <v>5</v>
      </c>
      <c r="H62" s="19"/>
      <c r="I62" s="17" t="s">
        <v>36</v>
      </c>
      <c r="J62" s="17" t="s">
        <v>58</v>
      </c>
      <c r="K62" s="74"/>
      <c r="L62" s="17" t="s">
        <v>59</v>
      </c>
    </row>
    <row r="63" spans="1:14">
      <c r="A63" s="46" t="s">
        <v>40</v>
      </c>
      <c r="B63" s="47" t="s">
        <v>29</v>
      </c>
      <c r="C63" s="47" t="s">
        <v>30</v>
      </c>
      <c r="D63" s="47">
        <v>50</v>
      </c>
      <c r="E63" s="48">
        <v>64.400000000000006</v>
      </c>
      <c r="F63" s="49">
        <v>1</v>
      </c>
      <c r="G63" s="50">
        <v>1234667.5</v>
      </c>
      <c r="H63" s="47">
        <f t="shared" ref="H63:H80" si="15">D63/100</f>
        <v>0.5</v>
      </c>
      <c r="I63" s="50">
        <f>G63*H63</f>
        <v>617333.75</v>
      </c>
      <c r="J63" s="51">
        <v>161466.25</v>
      </c>
      <c r="K63" s="51"/>
      <c r="L63" s="29">
        <f>G63+J63</f>
        <v>1396133.75</v>
      </c>
      <c r="N63" s="39"/>
    </row>
    <row r="64" spans="1:14">
      <c r="A64" s="46" t="s">
        <v>41</v>
      </c>
      <c r="B64" s="47" t="s">
        <v>29</v>
      </c>
      <c r="C64" s="47" t="s">
        <v>32</v>
      </c>
      <c r="D64" s="47">
        <v>58.55</v>
      </c>
      <c r="E64" s="48">
        <v>57.7</v>
      </c>
      <c r="F64" s="49">
        <v>1</v>
      </c>
      <c r="G64" s="50">
        <v>1082338.56</v>
      </c>
      <c r="H64" s="47">
        <f t="shared" si="15"/>
        <v>0.58550000000000002</v>
      </c>
      <c r="I64" s="50">
        <f t="shared" ref="I64:I80" si="16">G64*H64</f>
        <v>633709.22688000009</v>
      </c>
      <c r="J64" s="51">
        <v>23536.2</v>
      </c>
      <c r="K64" s="51"/>
      <c r="L64" s="29">
        <f t="shared" ref="L64:L80" si="17">G64+J64</f>
        <v>1105874.76</v>
      </c>
    </row>
    <row r="65" spans="1:14">
      <c r="A65" s="46" t="s">
        <v>42</v>
      </c>
      <c r="B65" s="47" t="s">
        <v>29</v>
      </c>
      <c r="C65" s="47" t="s">
        <v>31</v>
      </c>
      <c r="D65" s="47">
        <v>55.68</v>
      </c>
      <c r="E65" s="48">
        <v>41.25</v>
      </c>
      <c r="F65" s="49">
        <v>1</v>
      </c>
      <c r="G65" s="50">
        <v>1249193</v>
      </c>
      <c r="H65" s="47">
        <f t="shared" si="15"/>
        <v>0.55679999999999996</v>
      </c>
      <c r="I65" s="50">
        <f t="shared" si="16"/>
        <v>695550.66239999991</v>
      </c>
      <c r="J65" s="29">
        <v>67000</v>
      </c>
      <c r="K65" s="29"/>
      <c r="L65" s="29">
        <f t="shared" si="17"/>
        <v>1316193</v>
      </c>
      <c r="N65" s="36"/>
    </row>
    <row r="66" spans="1:14">
      <c r="A66" s="46" t="s">
        <v>40</v>
      </c>
      <c r="B66" s="47" t="s">
        <v>24</v>
      </c>
      <c r="C66" s="47" t="s">
        <v>27</v>
      </c>
      <c r="D66" s="47">
        <v>48.11</v>
      </c>
      <c r="E66" s="48">
        <v>68.75</v>
      </c>
      <c r="F66" s="49">
        <v>1</v>
      </c>
      <c r="G66" s="50">
        <v>1228766.0900000001</v>
      </c>
      <c r="H66" s="47">
        <f t="shared" si="15"/>
        <v>0.48109999999999997</v>
      </c>
      <c r="I66" s="50">
        <f t="shared" si="16"/>
        <v>591159.36589899997</v>
      </c>
      <c r="J66" s="29">
        <v>38400</v>
      </c>
      <c r="K66" s="29"/>
      <c r="L66" s="29">
        <f t="shared" si="17"/>
        <v>1267166.0900000001</v>
      </c>
    </row>
    <row r="67" spans="1:14">
      <c r="A67" s="46" t="s">
        <v>41</v>
      </c>
      <c r="B67" s="47" t="s">
        <v>24</v>
      </c>
      <c r="C67" s="47" t="s">
        <v>28</v>
      </c>
      <c r="D67" s="47">
        <v>45.03</v>
      </c>
      <c r="E67" s="48">
        <v>67.5</v>
      </c>
      <c r="F67" s="49">
        <v>1</v>
      </c>
      <c r="G67" s="50">
        <v>1127581.58</v>
      </c>
      <c r="H67" s="47">
        <f t="shared" si="15"/>
        <v>0.45030000000000003</v>
      </c>
      <c r="I67" s="50">
        <f t="shared" si="16"/>
        <v>507749.98547400004</v>
      </c>
      <c r="J67" s="29">
        <v>70336</v>
      </c>
      <c r="K67" s="29"/>
      <c r="L67" s="29">
        <f t="shared" si="17"/>
        <v>1197917.58</v>
      </c>
    </row>
    <row r="68" spans="1:14">
      <c r="A68" s="46" t="s">
        <v>42</v>
      </c>
      <c r="B68" s="47" t="s">
        <v>24</v>
      </c>
      <c r="C68" s="47" t="s">
        <v>34</v>
      </c>
      <c r="D68" s="47">
        <v>34.369999999999997</v>
      </c>
      <c r="E68" s="48">
        <v>58</v>
      </c>
      <c r="F68" s="49">
        <v>1</v>
      </c>
      <c r="G68" s="50">
        <v>1145915.53</v>
      </c>
      <c r="H68" s="47">
        <f t="shared" si="15"/>
        <v>0.34369999999999995</v>
      </c>
      <c r="I68" s="50">
        <f t="shared" si="16"/>
        <v>393851.16766099993</v>
      </c>
      <c r="J68" s="29">
        <v>26250</v>
      </c>
      <c r="K68" s="29"/>
      <c r="L68" s="29">
        <f t="shared" si="17"/>
        <v>1172165.53</v>
      </c>
    </row>
    <row r="69" spans="1:14">
      <c r="A69" s="46" t="s">
        <v>40</v>
      </c>
      <c r="B69" s="47" t="s">
        <v>11</v>
      </c>
      <c r="C69" s="47" t="s">
        <v>14</v>
      </c>
      <c r="D69" s="47">
        <v>49.26</v>
      </c>
      <c r="E69" s="48">
        <v>68.150000000000006</v>
      </c>
      <c r="F69" s="49">
        <v>1</v>
      </c>
      <c r="G69" s="50">
        <v>1249594.97</v>
      </c>
      <c r="H69" s="47">
        <f t="shared" si="15"/>
        <v>0.49259999999999998</v>
      </c>
      <c r="I69" s="50">
        <f t="shared" si="16"/>
        <v>615550.48222200002</v>
      </c>
      <c r="J69" s="29">
        <v>25200</v>
      </c>
      <c r="K69" s="29"/>
      <c r="L69" s="29">
        <f t="shared" si="17"/>
        <v>1274794.97</v>
      </c>
    </row>
    <row r="70" spans="1:14">
      <c r="A70" s="46" t="s">
        <v>41</v>
      </c>
      <c r="B70" s="47" t="s">
        <v>11</v>
      </c>
      <c r="C70" s="47" t="s">
        <v>15</v>
      </c>
      <c r="D70" s="47">
        <v>50.73</v>
      </c>
      <c r="E70" s="48">
        <v>58.25</v>
      </c>
      <c r="F70" s="49">
        <v>1</v>
      </c>
      <c r="G70" s="50">
        <v>1216205.8600000001</v>
      </c>
      <c r="H70" s="47">
        <f t="shared" si="15"/>
        <v>0.50729999999999997</v>
      </c>
      <c r="I70" s="50">
        <f t="shared" si="16"/>
        <v>616981.23277800006</v>
      </c>
      <c r="J70" s="29">
        <v>25320</v>
      </c>
      <c r="K70" s="29"/>
      <c r="L70" s="29">
        <f t="shared" si="17"/>
        <v>1241525.8600000001</v>
      </c>
    </row>
    <row r="71" spans="1:14">
      <c r="A71" s="46" t="s">
        <v>42</v>
      </c>
      <c r="B71" s="47" t="s">
        <v>11</v>
      </c>
      <c r="C71" s="47" t="s">
        <v>13</v>
      </c>
      <c r="D71" s="47">
        <v>53.25</v>
      </c>
      <c r="E71" s="48">
        <v>53.7</v>
      </c>
      <c r="F71" s="49">
        <v>1</v>
      </c>
      <c r="G71" s="50">
        <v>1128387.78</v>
      </c>
      <c r="H71" s="47">
        <f t="shared" si="15"/>
        <v>0.53249999999999997</v>
      </c>
      <c r="I71" s="50">
        <f t="shared" si="16"/>
        <v>600866.49285000004</v>
      </c>
      <c r="J71" s="29">
        <v>23050</v>
      </c>
      <c r="K71" s="29"/>
      <c r="L71" s="29">
        <f t="shared" si="17"/>
        <v>1151437.78</v>
      </c>
    </row>
    <row r="72" spans="1:14">
      <c r="A72" s="46" t="s">
        <v>40</v>
      </c>
      <c r="B72" s="47" t="s">
        <v>6</v>
      </c>
      <c r="C72" s="47" t="s">
        <v>10</v>
      </c>
      <c r="D72" s="47">
        <v>51.16</v>
      </c>
      <c r="E72" s="48">
        <v>68.900000000000006</v>
      </c>
      <c r="F72" s="49">
        <v>1</v>
      </c>
      <c r="G72" s="50">
        <v>1222658.33</v>
      </c>
      <c r="H72" s="47">
        <f t="shared" si="15"/>
        <v>0.51159999999999994</v>
      </c>
      <c r="I72" s="50">
        <f t="shared" si="16"/>
        <v>625512.00162799994</v>
      </c>
      <c r="J72" s="29">
        <v>26353.7</v>
      </c>
      <c r="K72" s="29"/>
      <c r="L72" s="29">
        <f t="shared" si="17"/>
        <v>1249012.03</v>
      </c>
    </row>
    <row r="73" spans="1:14">
      <c r="A73" s="46" t="s">
        <v>41</v>
      </c>
      <c r="B73" s="47" t="s">
        <v>6</v>
      </c>
      <c r="C73" s="47" t="s">
        <v>8</v>
      </c>
      <c r="D73" s="47">
        <v>53.22</v>
      </c>
      <c r="E73" s="48">
        <v>41.75</v>
      </c>
      <c r="F73" s="49">
        <v>1</v>
      </c>
      <c r="G73" s="50">
        <v>1242292.3700000001</v>
      </c>
      <c r="H73" s="47">
        <f t="shared" si="15"/>
        <v>0.53220000000000001</v>
      </c>
      <c r="I73" s="50">
        <f t="shared" si="16"/>
        <v>661147.99931400002</v>
      </c>
      <c r="J73" s="29">
        <v>30810</v>
      </c>
      <c r="K73" s="29"/>
      <c r="L73" s="29">
        <f t="shared" si="17"/>
        <v>1273102.3700000001</v>
      </c>
    </row>
    <row r="74" spans="1:14">
      <c r="A74" s="46" t="s">
        <v>42</v>
      </c>
      <c r="B74" s="47" t="s">
        <v>6</v>
      </c>
      <c r="C74" s="47" t="s">
        <v>7</v>
      </c>
      <c r="D74" s="47">
        <v>43.67</v>
      </c>
      <c r="E74" s="48">
        <v>38.5</v>
      </c>
      <c r="F74" s="49">
        <v>1</v>
      </c>
      <c r="G74" s="50">
        <v>1249760.7</v>
      </c>
      <c r="H74" s="47">
        <f t="shared" si="15"/>
        <v>0.43670000000000003</v>
      </c>
      <c r="I74" s="50">
        <f t="shared" si="16"/>
        <v>545770.49768999999</v>
      </c>
      <c r="J74" s="29">
        <v>67560</v>
      </c>
      <c r="K74" s="29"/>
      <c r="L74" s="29">
        <f t="shared" si="17"/>
        <v>1317320.7</v>
      </c>
    </row>
    <row r="75" spans="1:14">
      <c r="A75" s="46" t="s">
        <v>43</v>
      </c>
      <c r="B75" s="47" t="s">
        <v>24</v>
      </c>
      <c r="C75" s="47" t="s">
        <v>26</v>
      </c>
      <c r="D75" s="47">
        <v>47.92</v>
      </c>
      <c r="E75" s="48">
        <v>43.3</v>
      </c>
      <c r="F75" s="49">
        <v>1</v>
      </c>
      <c r="G75" s="50">
        <v>1249795.6000000001</v>
      </c>
      <c r="H75" s="47">
        <f t="shared" si="15"/>
        <v>0.47920000000000001</v>
      </c>
      <c r="I75" s="50">
        <f t="shared" si="16"/>
        <v>598902.0515200001</v>
      </c>
      <c r="J75" s="29">
        <v>82600</v>
      </c>
      <c r="K75" s="29"/>
      <c r="L75" s="29">
        <f t="shared" si="17"/>
        <v>1332395.6000000001</v>
      </c>
    </row>
    <row r="76" spans="1:14">
      <c r="A76" s="46" t="s">
        <v>44</v>
      </c>
      <c r="B76" s="47" t="s">
        <v>11</v>
      </c>
      <c r="C76" s="47" t="s">
        <v>16</v>
      </c>
      <c r="D76" s="47">
        <v>44.43</v>
      </c>
      <c r="E76" s="48">
        <v>39.5</v>
      </c>
      <c r="F76" s="49">
        <v>1</v>
      </c>
      <c r="G76" s="50">
        <v>1185962.51</v>
      </c>
      <c r="H76" s="47">
        <f t="shared" si="15"/>
        <v>0.44429999999999997</v>
      </c>
      <c r="I76" s="50">
        <f t="shared" si="16"/>
        <v>526923.143193</v>
      </c>
      <c r="J76" s="29">
        <v>43934.5</v>
      </c>
      <c r="K76" s="29"/>
      <c r="L76" s="29">
        <f t="shared" si="17"/>
        <v>1229897.01</v>
      </c>
    </row>
    <row r="77" spans="1:14">
      <c r="A77" s="46" t="s">
        <v>46</v>
      </c>
      <c r="B77" s="47" t="s">
        <v>6</v>
      </c>
      <c r="C77" s="47" t="s">
        <v>9</v>
      </c>
      <c r="D77" s="47">
        <v>51.2</v>
      </c>
      <c r="E77" s="48">
        <v>35</v>
      </c>
      <c r="F77" s="49">
        <v>1</v>
      </c>
      <c r="G77" s="50">
        <v>1211781.94</v>
      </c>
      <c r="H77" s="47">
        <f t="shared" si="15"/>
        <v>0.51200000000000001</v>
      </c>
      <c r="I77" s="50">
        <f t="shared" si="16"/>
        <v>620432.35328000004</v>
      </c>
      <c r="J77" s="29">
        <v>25000</v>
      </c>
      <c r="K77" s="29"/>
      <c r="L77" s="29">
        <f t="shared" si="17"/>
        <v>1236781.94</v>
      </c>
    </row>
    <row r="78" spans="1:14">
      <c r="A78" s="46" t="s">
        <v>47</v>
      </c>
      <c r="B78" s="47" t="s">
        <v>11</v>
      </c>
      <c r="C78" s="47" t="s">
        <v>33</v>
      </c>
      <c r="D78" s="47">
        <v>31.74</v>
      </c>
      <c r="E78" s="48">
        <v>29.5</v>
      </c>
      <c r="F78" s="49">
        <v>1</v>
      </c>
      <c r="G78" s="50">
        <v>895107.98</v>
      </c>
      <c r="H78" s="47">
        <f t="shared" si="15"/>
        <v>0.31739999999999996</v>
      </c>
      <c r="I78" s="50">
        <f t="shared" si="16"/>
        <v>284107.27285199997</v>
      </c>
      <c r="J78" s="29">
        <v>18293.79</v>
      </c>
      <c r="K78" s="29"/>
      <c r="L78" s="29">
        <f t="shared" si="17"/>
        <v>913401.77</v>
      </c>
    </row>
    <row r="79" spans="1:14">
      <c r="A79" s="46" t="s">
        <v>48</v>
      </c>
      <c r="B79" s="47" t="s">
        <v>24</v>
      </c>
      <c r="C79" s="47" t="s">
        <v>25</v>
      </c>
      <c r="D79" s="47">
        <v>54.4</v>
      </c>
      <c r="E79" s="48">
        <v>27.55</v>
      </c>
      <c r="F79" s="49">
        <v>1</v>
      </c>
      <c r="G79" s="50">
        <v>1018929.42</v>
      </c>
      <c r="H79" s="47">
        <f t="shared" si="15"/>
        <v>0.54400000000000004</v>
      </c>
      <c r="I79" s="50">
        <f t="shared" si="16"/>
        <v>554297.6044800001</v>
      </c>
      <c r="J79" s="29">
        <v>21600</v>
      </c>
      <c r="K79" s="29"/>
      <c r="L79" s="29">
        <f t="shared" si="17"/>
        <v>1040529.42</v>
      </c>
    </row>
    <row r="80" spans="1:14">
      <c r="A80" s="46" t="s">
        <v>49</v>
      </c>
      <c r="B80" s="47" t="s">
        <v>11</v>
      </c>
      <c r="C80" s="47" t="s">
        <v>17</v>
      </c>
      <c r="D80" s="47">
        <v>69.59</v>
      </c>
      <c r="E80" s="48">
        <v>26.05</v>
      </c>
      <c r="F80" s="49">
        <v>1</v>
      </c>
      <c r="G80" s="50">
        <v>589291</v>
      </c>
      <c r="H80" s="47">
        <f t="shared" si="15"/>
        <v>0.69590000000000007</v>
      </c>
      <c r="I80" s="50">
        <f t="shared" si="16"/>
        <v>410087.60690000007</v>
      </c>
      <c r="J80" s="29">
        <v>13251.2</v>
      </c>
      <c r="K80" s="29"/>
      <c r="L80" s="29">
        <f t="shared" si="17"/>
        <v>602542.19999999995</v>
      </c>
    </row>
    <row r="81" spans="1:14">
      <c r="A81" s="46"/>
      <c r="B81" s="47"/>
      <c r="C81" s="47"/>
      <c r="D81" s="47"/>
      <c r="E81" s="48"/>
      <c r="F81" s="49"/>
      <c r="G81" s="50"/>
      <c r="H81" s="47"/>
      <c r="I81" s="50"/>
      <c r="J81" s="29"/>
      <c r="K81" s="29"/>
      <c r="L81" s="29"/>
    </row>
    <row r="82" spans="1:14">
      <c r="A82" s="46"/>
      <c r="B82" s="47"/>
      <c r="C82" s="47"/>
      <c r="D82" s="47"/>
      <c r="E82" s="48"/>
      <c r="F82" s="49"/>
      <c r="G82" s="50"/>
      <c r="H82" s="47"/>
      <c r="I82" s="50"/>
      <c r="J82" s="29"/>
      <c r="K82" s="29"/>
      <c r="L82" s="29"/>
    </row>
    <row r="83" spans="1:14">
      <c r="A83" s="46"/>
      <c r="B83" s="47"/>
      <c r="C83" s="47"/>
      <c r="D83" s="47"/>
      <c r="E83" s="48"/>
      <c r="F83" s="49"/>
      <c r="G83" s="50"/>
      <c r="H83" s="47"/>
      <c r="I83" s="50"/>
      <c r="J83" s="29"/>
      <c r="K83" s="29"/>
      <c r="L83" s="29"/>
    </row>
    <row r="84" spans="1:14">
      <c r="G84" s="65">
        <f>SUM(G63:G83)</f>
        <v>20528230.720000003</v>
      </c>
      <c r="H84" s="15"/>
      <c r="I84" s="61"/>
      <c r="J84" s="45">
        <f>SUM(J63:J83)</f>
        <v>789961.64</v>
      </c>
      <c r="K84" s="45"/>
      <c r="L84" s="52">
        <f>SUM(L63:L83)</f>
        <v>21318192.359999999</v>
      </c>
      <c r="N84" s="39"/>
    </row>
    <row r="86" spans="1:14">
      <c r="A86" s="130" t="s">
        <v>61</v>
      </c>
      <c r="B86" s="130"/>
      <c r="C86" s="130"/>
      <c r="D86" s="19"/>
      <c r="E86" s="6"/>
      <c r="F86" s="19"/>
      <c r="G86" s="19"/>
      <c r="H86" s="19"/>
      <c r="I86" s="4"/>
      <c r="J86" s="52">
        <f>J45+J84</f>
        <v>1175254.99</v>
      </c>
      <c r="K86" s="52"/>
      <c r="L86" s="52">
        <f>L45+L84</f>
        <v>26198192.48</v>
      </c>
    </row>
    <row r="89" spans="1:14">
      <c r="A89" s="129" t="s">
        <v>62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</row>
    <row r="90" spans="1:14">
      <c r="A90" s="46" t="s">
        <v>40</v>
      </c>
      <c r="B90" s="47" t="s">
        <v>29</v>
      </c>
      <c r="C90" s="47" t="s">
        <v>30</v>
      </c>
      <c r="D90" s="47">
        <v>50</v>
      </c>
      <c r="E90" s="48">
        <v>64.400000000000006</v>
      </c>
      <c r="F90" s="49">
        <v>1</v>
      </c>
      <c r="G90" s="50">
        <v>1234667.5</v>
      </c>
      <c r="H90" s="47">
        <v>0.5</v>
      </c>
      <c r="I90" s="50">
        <v>617333.75</v>
      </c>
      <c r="J90" s="51">
        <v>161466.25</v>
      </c>
      <c r="K90" s="51"/>
      <c r="L90" s="29">
        <v>1396133.75</v>
      </c>
    </row>
    <row r="91" spans="1:14">
      <c r="A91" s="46" t="s">
        <v>41</v>
      </c>
      <c r="B91" s="47" t="s">
        <v>29</v>
      </c>
      <c r="C91" s="47" t="s">
        <v>32</v>
      </c>
      <c r="D91" s="47">
        <v>58.55</v>
      </c>
      <c r="E91" s="48">
        <v>57.7</v>
      </c>
      <c r="F91" s="49">
        <v>1</v>
      </c>
      <c r="G91" s="50">
        <v>1082338.56</v>
      </c>
      <c r="H91" s="47">
        <v>0.58550000000000002</v>
      </c>
      <c r="I91" s="50">
        <v>633709.22688000009</v>
      </c>
      <c r="J91" s="51">
        <v>23536.2</v>
      </c>
      <c r="K91" s="51"/>
      <c r="L91" s="29">
        <v>1105874.76</v>
      </c>
    </row>
    <row r="92" spans="1:14">
      <c r="A92" s="46" t="s">
        <v>42</v>
      </c>
      <c r="B92" s="47" t="s">
        <v>29</v>
      </c>
      <c r="C92" s="47" t="s">
        <v>31</v>
      </c>
      <c r="D92" s="47">
        <v>55.68</v>
      </c>
      <c r="E92" s="48">
        <v>41.25</v>
      </c>
      <c r="F92" s="49">
        <v>1</v>
      </c>
      <c r="G92" s="50">
        <v>1249193</v>
      </c>
      <c r="H92" s="47">
        <v>0.55679999999999996</v>
      </c>
      <c r="I92" s="50">
        <v>695550.66239999991</v>
      </c>
      <c r="J92" s="29">
        <v>67000</v>
      </c>
      <c r="K92" s="29"/>
      <c r="L92" s="29">
        <v>1316193</v>
      </c>
    </row>
    <row r="93" spans="1:14">
      <c r="A93" s="46" t="s">
        <v>41</v>
      </c>
      <c r="B93" s="47" t="s">
        <v>11</v>
      </c>
      <c r="C93" s="47" t="s">
        <v>15</v>
      </c>
      <c r="D93" s="47">
        <v>50.73</v>
      </c>
      <c r="E93" s="48">
        <v>58.25</v>
      </c>
      <c r="F93" s="49">
        <v>1</v>
      </c>
      <c r="G93" s="50">
        <v>1216205.8600000001</v>
      </c>
      <c r="H93" s="47">
        <v>0.50729999999999997</v>
      </c>
      <c r="I93" s="50">
        <v>616981.23277800006</v>
      </c>
      <c r="J93" s="29">
        <v>25320</v>
      </c>
      <c r="K93" s="29"/>
      <c r="L93" s="29">
        <v>1241525.8600000001</v>
      </c>
    </row>
    <row r="94" spans="1:14">
      <c r="A94" s="46" t="s">
        <v>42</v>
      </c>
      <c r="B94" s="47" t="s">
        <v>11</v>
      </c>
      <c r="C94" s="47" t="s">
        <v>13</v>
      </c>
      <c r="D94" s="47">
        <v>53.25</v>
      </c>
      <c r="E94" s="48">
        <v>53.7</v>
      </c>
      <c r="F94" s="49">
        <v>1</v>
      </c>
      <c r="G94" s="50">
        <v>1128387.78</v>
      </c>
      <c r="H94" s="47">
        <v>0.53249999999999997</v>
      </c>
      <c r="I94" s="50">
        <v>600866.49285000004</v>
      </c>
      <c r="J94" s="29">
        <v>23050</v>
      </c>
      <c r="K94" s="29"/>
      <c r="L94" s="29">
        <v>1151437.78</v>
      </c>
    </row>
    <row r="95" spans="1:14">
      <c r="A95" s="46" t="s">
        <v>40</v>
      </c>
      <c r="B95" s="47" t="s">
        <v>6</v>
      </c>
      <c r="C95" s="47" t="s">
        <v>10</v>
      </c>
      <c r="D95" s="47">
        <v>51.16</v>
      </c>
      <c r="E95" s="48">
        <v>68.900000000000006</v>
      </c>
      <c r="F95" s="49">
        <v>1</v>
      </c>
      <c r="G95" s="50">
        <v>1222658.33</v>
      </c>
      <c r="H95" s="47">
        <v>0.51159999999999994</v>
      </c>
      <c r="I95" s="50">
        <v>625512.00162799994</v>
      </c>
      <c r="J95" s="29">
        <v>26353.7</v>
      </c>
      <c r="K95" s="29"/>
      <c r="L95" s="29">
        <v>1249012.03</v>
      </c>
    </row>
    <row r="96" spans="1:14">
      <c r="A96" s="46" t="s">
        <v>41</v>
      </c>
      <c r="B96" s="47" t="s">
        <v>6</v>
      </c>
      <c r="C96" s="47" t="s">
        <v>8</v>
      </c>
      <c r="D96" s="47">
        <v>53.22</v>
      </c>
      <c r="E96" s="48">
        <v>41.75</v>
      </c>
      <c r="F96" s="49">
        <v>1</v>
      </c>
      <c r="G96" s="50">
        <v>1242292.3700000001</v>
      </c>
      <c r="H96" s="47">
        <v>0.53220000000000001</v>
      </c>
      <c r="I96" s="50">
        <v>661147.99931400002</v>
      </c>
      <c r="J96" s="29">
        <v>30810</v>
      </c>
      <c r="K96" s="29"/>
      <c r="L96" s="29">
        <v>1273102.3700000001</v>
      </c>
    </row>
    <row r="97" spans="1:12">
      <c r="A97" s="46" t="s">
        <v>46</v>
      </c>
      <c r="B97" s="47" t="s">
        <v>6</v>
      </c>
      <c r="C97" s="47" t="s">
        <v>9</v>
      </c>
      <c r="D97" s="47">
        <v>51.2</v>
      </c>
      <c r="E97" s="48">
        <v>35</v>
      </c>
      <c r="F97" s="49">
        <v>1</v>
      </c>
      <c r="G97" s="50">
        <v>1211781.94</v>
      </c>
      <c r="H97" s="47">
        <v>0.51200000000000001</v>
      </c>
      <c r="I97" s="50">
        <v>620432.35328000004</v>
      </c>
      <c r="J97" s="29">
        <v>25000</v>
      </c>
      <c r="K97" s="29"/>
      <c r="L97" s="29">
        <v>1236781.94</v>
      </c>
    </row>
    <row r="98" spans="1:12">
      <c r="A98" s="46" t="s">
        <v>48</v>
      </c>
      <c r="B98" s="47" t="s">
        <v>24</v>
      </c>
      <c r="C98" s="47" t="s">
        <v>25</v>
      </c>
      <c r="D98" s="47">
        <v>54.4</v>
      </c>
      <c r="E98" s="48">
        <v>27.55</v>
      </c>
      <c r="F98" s="49">
        <v>1</v>
      </c>
      <c r="G98" s="50">
        <v>1018929.42</v>
      </c>
      <c r="H98" s="47">
        <v>0.54400000000000004</v>
      </c>
      <c r="I98" s="50">
        <v>554297.6044800001</v>
      </c>
      <c r="J98" s="29">
        <v>21600</v>
      </c>
      <c r="K98" s="29"/>
      <c r="L98" s="29">
        <v>1040529.42</v>
      </c>
    </row>
    <row r="99" spans="1:12">
      <c r="A99" s="46" t="s">
        <v>49</v>
      </c>
      <c r="B99" s="47" t="s">
        <v>11</v>
      </c>
      <c r="C99" s="47" t="s">
        <v>17</v>
      </c>
      <c r="D99" s="47">
        <v>69.59</v>
      </c>
      <c r="E99" s="48">
        <v>26.05</v>
      </c>
      <c r="F99" s="49">
        <v>1</v>
      </c>
      <c r="G99" s="50">
        <v>589291</v>
      </c>
      <c r="H99" s="47">
        <v>0.69590000000000007</v>
      </c>
      <c r="I99" s="50">
        <v>410087.60690000007</v>
      </c>
      <c r="J99" s="29">
        <v>13251.2</v>
      </c>
      <c r="K99" s="29"/>
      <c r="L99" s="29">
        <v>602542.19999999995</v>
      </c>
    </row>
    <row r="100" spans="1:12">
      <c r="A100" s="46"/>
      <c r="B100" s="47"/>
      <c r="C100" s="47"/>
      <c r="D100" s="47"/>
      <c r="E100" s="48"/>
      <c r="F100" s="49"/>
      <c r="G100" s="50"/>
      <c r="H100" s="47"/>
      <c r="I100" s="50"/>
      <c r="J100" s="29"/>
      <c r="K100" s="29"/>
      <c r="L100" s="29"/>
    </row>
    <row r="101" spans="1:12">
      <c r="G101" s="65">
        <f>SUM(G90:G100)</f>
        <v>11195745.76</v>
      </c>
      <c r="H101" s="15"/>
      <c r="I101" s="61"/>
      <c r="J101" s="53">
        <f>SUM(J90:J100)</f>
        <v>417387.35000000003</v>
      </c>
      <c r="K101" s="53"/>
      <c r="L101" s="54">
        <f>SUBTOTAL(9,L90:L100)</f>
        <v>11613133.109999999</v>
      </c>
    </row>
    <row r="102" spans="1:12">
      <c r="A102" s="57" t="s">
        <v>69</v>
      </c>
      <c r="G102" s="29"/>
      <c r="H102" s="15"/>
      <c r="I102" s="61"/>
      <c r="J102" s="68"/>
      <c r="K102" s="68"/>
      <c r="L102" s="69"/>
    </row>
    <row r="103" spans="1:12">
      <c r="A103" s="38" t="s">
        <v>52</v>
      </c>
      <c r="B103" s="15" t="s">
        <v>11</v>
      </c>
      <c r="C103" s="15" t="s">
        <v>12</v>
      </c>
      <c r="D103" s="15">
        <v>49.35</v>
      </c>
      <c r="E103" s="7">
        <v>15.5</v>
      </c>
      <c r="F103" s="16">
        <v>1</v>
      </c>
      <c r="G103" s="29">
        <v>1237691.4099999999</v>
      </c>
      <c r="H103" s="15">
        <f>D103/100</f>
        <v>0.49349999999999999</v>
      </c>
      <c r="I103" s="29">
        <f>G103*H103</f>
        <v>610800.71083499992</v>
      </c>
    </row>
    <row r="104" spans="1:12">
      <c r="A104" s="38"/>
      <c r="B104" s="15"/>
      <c r="C104" s="15"/>
      <c r="D104" s="15"/>
      <c r="E104" s="7"/>
      <c r="F104" s="16"/>
      <c r="G104" s="54">
        <f>SUM(G101:G103)</f>
        <v>12433437.17</v>
      </c>
      <c r="H104" s="15"/>
      <c r="I104" s="29"/>
    </row>
    <row r="105" spans="1:12">
      <c r="A105" s="129" t="s">
        <v>63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</row>
    <row r="106" spans="1:12">
      <c r="A106" s="46" t="s">
        <v>40</v>
      </c>
      <c r="B106" s="47" t="s">
        <v>24</v>
      </c>
      <c r="C106" s="47" t="s">
        <v>27</v>
      </c>
      <c r="D106" s="47">
        <v>48.11</v>
      </c>
      <c r="E106" s="48">
        <v>68.75</v>
      </c>
      <c r="F106" s="49">
        <v>1</v>
      </c>
      <c r="G106" s="50">
        <v>1228766.0900000001</v>
      </c>
      <c r="H106" s="47">
        <v>0.48109999999999997</v>
      </c>
      <c r="I106" s="50">
        <v>591159.36589899997</v>
      </c>
      <c r="J106" s="29">
        <v>38400</v>
      </c>
      <c r="K106" s="29"/>
      <c r="L106" s="29">
        <v>1267166.0900000001</v>
      </c>
    </row>
    <row r="107" spans="1:12">
      <c r="A107" s="46" t="s">
        <v>41</v>
      </c>
      <c r="B107" s="47" t="s">
        <v>24</v>
      </c>
      <c r="C107" s="47" t="s">
        <v>28</v>
      </c>
      <c r="D107" s="47">
        <v>45.03</v>
      </c>
      <c r="E107" s="48">
        <v>67.5</v>
      </c>
      <c r="F107" s="49">
        <v>1</v>
      </c>
      <c r="G107" s="50">
        <v>1127581.58</v>
      </c>
      <c r="H107" s="47">
        <v>0.45030000000000003</v>
      </c>
      <c r="I107" s="50">
        <v>507749.98547400004</v>
      </c>
      <c r="J107" s="29">
        <v>70336</v>
      </c>
      <c r="K107" s="29"/>
      <c r="L107" s="29">
        <v>1197917.58</v>
      </c>
    </row>
    <row r="108" spans="1:12">
      <c r="A108" s="46" t="s">
        <v>42</v>
      </c>
      <c r="B108" s="47" t="s">
        <v>24</v>
      </c>
      <c r="C108" s="47" t="s">
        <v>34</v>
      </c>
      <c r="D108" s="47">
        <v>34.369999999999997</v>
      </c>
      <c r="E108" s="48">
        <v>58</v>
      </c>
      <c r="F108" s="49">
        <v>1</v>
      </c>
      <c r="G108" s="50">
        <v>1145915.53</v>
      </c>
      <c r="H108" s="47">
        <v>0.34369999999999995</v>
      </c>
      <c r="I108" s="50">
        <v>393851.16766099993</v>
      </c>
      <c r="J108" s="29">
        <v>26250</v>
      </c>
      <c r="K108" s="29"/>
      <c r="L108" s="29">
        <v>1172165.53</v>
      </c>
    </row>
    <row r="109" spans="1:12">
      <c r="A109" s="46" t="s">
        <v>40</v>
      </c>
      <c r="B109" s="47" t="s">
        <v>11</v>
      </c>
      <c r="C109" s="47" t="s">
        <v>14</v>
      </c>
      <c r="D109" s="47">
        <v>49.26</v>
      </c>
      <c r="E109" s="48">
        <v>68.150000000000006</v>
      </c>
      <c r="F109" s="49">
        <v>1</v>
      </c>
      <c r="G109" s="50">
        <v>1249594.97</v>
      </c>
      <c r="H109" s="47">
        <v>0.49259999999999998</v>
      </c>
      <c r="I109" s="50">
        <v>615550.48222200002</v>
      </c>
      <c r="J109" s="29">
        <v>25200</v>
      </c>
      <c r="K109" s="29"/>
      <c r="L109" s="29">
        <v>1274794.97</v>
      </c>
    </row>
    <row r="110" spans="1:12">
      <c r="A110" s="46" t="s">
        <v>42</v>
      </c>
      <c r="B110" s="47" t="s">
        <v>6</v>
      </c>
      <c r="C110" s="47" t="s">
        <v>7</v>
      </c>
      <c r="D110" s="47">
        <v>43.67</v>
      </c>
      <c r="E110" s="48">
        <v>38.5</v>
      </c>
      <c r="F110" s="49">
        <v>1</v>
      </c>
      <c r="G110" s="50">
        <v>1249760.7</v>
      </c>
      <c r="H110" s="47">
        <v>0.43670000000000003</v>
      </c>
      <c r="I110" s="50">
        <v>545770.49768999999</v>
      </c>
      <c r="J110" s="29">
        <v>67560</v>
      </c>
      <c r="K110" s="29"/>
      <c r="L110" s="29">
        <v>1317320.7</v>
      </c>
    </row>
    <row r="111" spans="1:12">
      <c r="A111" s="46" t="s">
        <v>43</v>
      </c>
      <c r="B111" s="47" t="s">
        <v>24</v>
      </c>
      <c r="C111" s="47" t="s">
        <v>26</v>
      </c>
      <c r="D111" s="47">
        <v>47.92</v>
      </c>
      <c r="E111" s="48">
        <v>43.3</v>
      </c>
      <c r="F111" s="49">
        <v>1</v>
      </c>
      <c r="G111" s="50">
        <v>1249795.6000000001</v>
      </c>
      <c r="H111" s="47">
        <v>0.47920000000000001</v>
      </c>
      <c r="I111" s="50">
        <v>598902.0515200001</v>
      </c>
      <c r="J111" s="29">
        <v>82600</v>
      </c>
      <c r="K111" s="29"/>
      <c r="L111" s="29">
        <v>1332395.6000000001</v>
      </c>
    </row>
    <row r="112" spans="1:12">
      <c r="A112" s="46" t="s">
        <v>44</v>
      </c>
      <c r="B112" s="47" t="s">
        <v>11</v>
      </c>
      <c r="C112" s="47" t="s">
        <v>16</v>
      </c>
      <c r="D112" s="47">
        <v>44.43</v>
      </c>
      <c r="E112" s="48">
        <v>39.5</v>
      </c>
      <c r="F112" s="49">
        <v>1</v>
      </c>
      <c r="G112" s="50">
        <v>1185962.51</v>
      </c>
      <c r="H112" s="47">
        <v>0.44429999999999997</v>
      </c>
      <c r="I112" s="50">
        <v>526923.143193</v>
      </c>
      <c r="J112" s="29">
        <v>43934.5</v>
      </c>
      <c r="K112" s="29"/>
      <c r="L112" s="29">
        <v>1229897.01</v>
      </c>
    </row>
    <row r="113" spans="1:12">
      <c r="A113" s="46" t="s">
        <v>47</v>
      </c>
      <c r="B113" s="47" t="s">
        <v>11</v>
      </c>
      <c r="C113" s="47" t="s">
        <v>33</v>
      </c>
      <c r="D113" s="47">
        <v>31.74</v>
      </c>
      <c r="E113" s="48">
        <v>29.5</v>
      </c>
      <c r="F113" s="49">
        <v>1</v>
      </c>
      <c r="G113" s="50">
        <v>895107.98</v>
      </c>
      <c r="H113" s="47">
        <v>0.31739999999999996</v>
      </c>
      <c r="I113" s="50">
        <v>284107.27285199997</v>
      </c>
      <c r="J113" s="29">
        <v>18293.79</v>
      </c>
      <c r="K113" s="29"/>
      <c r="L113" s="29">
        <v>913401.77</v>
      </c>
    </row>
    <row r="114" spans="1:12">
      <c r="A114" s="46"/>
      <c r="B114" s="47"/>
      <c r="C114" s="47"/>
      <c r="D114" s="47"/>
      <c r="E114" s="48"/>
      <c r="F114" s="49"/>
      <c r="G114" s="50"/>
      <c r="H114" s="47"/>
      <c r="I114" s="50"/>
      <c r="J114" s="29"/>
      <c r="K114" s="29"/>
      <c r="L114" s="29"/>
    </row>
    <row r="115" spans="1:12">
      <c r="A115" s="46"/>
      <c r="B115" s="47"/>
      <c r="C115" s="47"/>
      <c r="D115" s="47"/>
      <c r="E115" s="48"/>
      <c r="F115" s="49"/>
      <c r="G115" s="50"/>
      <c r="H115" s="47"/>
      <c r="I115" s="50"/>
      <c r="J115" s="29"/>
      <c r="K115" s="29"/>
      <c r="L115" s="29"/>
    </row>
    <row r="116" spans="1:12">
      <c r="G116" s="65">
        <f>SUM(G106:G115)</f>
        <v>9332484.9600000009</v>
      </c>
      <c r="H116" s="15"/>
      <c r="I116" s="61"/>
      <c r="J116" s="53">
        <f>SUM(J106:J115)</f>
        <v>372574.29</v>
      </c>
      <c r="K116" s="53"/>
      <c r="L116" s="54">
        <f>SUBTOTAL(9,L106:L115)</f>
        <v>9705059.25</v>
      </c>
    </row>
    <row r="117" spans="1:12">
      <c r="A117" s="57" t="s">
        <v>69</v>
      </c>
      <c r="G117" s="29"/>
      <c r="H117" s="15"/>
      <c r="I117" s="61"/>
      <c r="J117" s="68"/>
      <c r="K117" s="68"/>
      <c r="L117" s="69"/>
    </row>
    <row r="118" spans="1:12">
      <c r="A118" s="38" t="s">
        <v>50</v>
      </c>
      <c r="B118" s="15" t="s">
        <v>11</v>
      </c>
      <c r="C118" s="15" t="s">
        <v>18</v>
      </c>
      <c r="D118" s="15">
        <v>48.82</v>
      </c>
      <c r="E118" s="7">
        <v>24.25</v>
      </c>
      <c r="F118" s="16">
        <v>1</v>
      </c>
      <c r="G118" s="29">
        <v>1248734.7</v>
      </c>
      <c r="H118" s="15">
        <f>D118/100</f>
        <v>0.48820000000000002</v>
      </c>
      <c r="I118" s="29">
        <f>G118*H118</f>
        <v>609632.28053999995</v>
      </c>
    </row>
    <row r="119" spans="1:12">
      <c r="A119" s="38" t="s">
        <v>51</v>
      </c>
      <c r="B119" s="15" t="s">
        <v>24</v>
      </c>
      <c r="C119" s="15" t="s">
        <v>35</v>
      </c>
      <c r="D119" s="15">
        <v>37.44</v>
      </c>
      <c r="E119" s="7">
        <v>20.95</v>
      </c>
      <c r="F119" s="16">
        <v>1</v>
      </c>
      <c r="G119" s="29">
        <v>1221459.1599999999</v>
      </c>
      <c r="H119" s="15">
        <f>D119/100</f>
        <v>0.37439999999999996</v>
      </c>
      <c r="I119" s="29">
        <f>G119*H119</f>
        <v>457314.30950399989</v>
      </c>
    </row>
    <row r="120" spans="1:12">
      <c r="G120" s="66">
        <f>SUM(G116:G119)</f>
        <v>11802678.82</v>
      </c>
    </row>
    <row r="121" spans="1:12">
      <c r="A121" s="55"/>
      <c r="B121" s="58" t="s">
        <v>63</v>
      </c>
      <c r="C121" s="58" t="s">
        <v>62</v>
      </c>
      <c r="D121" s="58" t="s">
        <v>64</v>
      </c>
    </row>
    <row r="122" spans="1:12">
      <c r="A122" s="57" t="s">
        <v>60</v>
      </c>
      <c r="B122" s="56">
        <f>G116</f>
        <v>9332484.9600000009</v>
      </c>
      <c r="C122" s="56">
        <f>G101</f>
        <v>11195745.76</v>
      </c>
      <c r="D122" s="56">
        <f>B122+C122</f>
        <v>20528230.719999999</v>
      </c>
    </row>
    <row r="123" spans="1:12">
      <c r="A123" s="57" t="s">
        <v>57</v>
      </c>
      <c r="B123" s="59">
        <f>G58</f>
        <v>2290499.36</v>
      </c>
      <c r="C123" s="60">
        <f>G52</f>
        <v>2204207.41</v>
      </c>
      <c r="D123" s="60">
        <f>B123+C123</f>
        <v>4494706.7699999996</v>
      </c>
      <c r="E123" s="8" t="s">
        <v>65</v>
      </c>
    </row>
    <row r="124" spans="1:12">
      <c r="A124" s="57" t="s">
        <v>67</v>
      </c>
      <c r="B124" s="62">
        <f>SUM(B122:B123)</f>
        <v>11622984.32</v>
      </c>
      <c r="C124" s="62">
        <f>SUM(C122:C123)</f>
        <v>13399953.17</v>
      </c>
      <c r="D124" s="62">
        <f>SUM(D122:D123)</f>
        <v>25022937.489999998</v>
      </c>
    </row>
    <row r="125" spans="1:12">
      <c r="A125" s="57" t="s">
        <v>66</v>
      </c>
      <c r="B125" s="29">
        <v>2470193.36</v>
      </c>
      <c r="C125" s="29">
        <v>1237691.4099999999</v>
      </c>
      <c r="D125" s="29">
        <f>B125+C125</f>
        <v>3707884.7699999996</v>
      </c>
    </row>
    <row r="126" spans="1:12">
      <c r="A126" s="57" t="s">
        <v>68</v>
      </c>
      <c r="B126" s="54">
        <f>SUM(B124:B125)</f>
        <v>14093177.68</v>
      </c>
      <c r="C126" s="54">
        <f>SUM(C124:C125)</f>
        <v>14637644.58</v>
      </c>
      <c r="D126" s="54">
        <f>B126+C126</f>
        <v>28730822.259999998</v>
      </c>
    </row>
  </sheetData>
  <autoFilter ref="A62:L84"/>
  <sortState ref="B2:J16">
    <sortCondition descending="1" ref="B2:B16"/>
    <sortCondition descending="1" ref="E2:E16"/>
  </sortState>
  <mergeCells count="11">
    <mergeCell ref="B31:E31"/>
    <mergeCell ref="C36:D36"/>
    <mergeCell ref="J2:J16"/>
    <mergeCell ref="J17:J23"/>
    <mergeCell ref="A89:L89"/>
    <mergeCell ref="A105:L105"/>
    <mergeCell ref="A47:L47"/>
    <mergeCell ref="A53:L53"/>
    <mergeCell ref="A38:L38"/>
    <mergeCell ref="A59:L59"/>
    <mergeCell ref="A86:C86"/>
  </mergeCells>
  <pageMargins left="0.511811024" right="0.511811024" top="0.78740157499999996" bottom="0.78740157499999996" header="0.31496062000000002" footer="0.31496062000000002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Q39"/>
  <sheetViews>
    <sheetView workbookViewId="0">
      <selection activeCell="B4" sqref="B4:F4"/>
    </sheetView>
  </sheetViews>
  <sheetFormatPr defaultRowHeight="15"/>
  <cols>
    <col min="2" max="2" width="20.85546875" customWidth="1"/>
    <col min="3" max="3" width="22" customWidth="1"/>
    <col min="4" max="4" width="18.140625" customWidth="1"/>
    <col min="5" max="6" width="16.85546875" bestFit="1" customWidth="1"/>
    <col min="7" max="7" width="10.42578125" style="101" bestFit="1" customWidth="1"/>
    <col min="8" max="8" width="16" customWidth="1"/>
    <col min="9" max="9" width="11.7109375" style="101" customWidth="1"/>
    <col min="10" max="10" width="9.140625" style="102"/>
    <col min="12" max="12" width="9.140625" style="104"/>
    <col min="13" max="13" width="32.85546875" bestFit="1" customWidth="1"/>
    <col min="15" max="15" width="12.5703125" bestFit="1" customWidth="1"/>
    <col min="16" max="16" width="27.85546875" customWidth="1"/>
    <col min="17" max="18" width="14.28515625" bestFit="1" customWidth="1"/>
    <col min="19" max="19" width="11.5703125" bestFit="1" customWidth="1"/>
    <col min="20" max="20" width="14.28515625" bestFit="1" customWidth="1"/>
    <col min="22" max="22" width="14.28515625" bestFit="1" customWidth="1"/>
    <col min="24" max="24" width="13.28515625" bestFit="1" customWidth="1"/>
    <col min="26" max="26" width="14.28515625" bestFit="1" customWidth="1"/>
  </cols>
  <sheetData>
    <row r="2" spans="1:43">
      <c r="F2" s="74" t="s">
        <v>62</v>
      </c>
      <c r="G2" s="99"/>
      <c r="H2" s="74" t="s">
        <v>63</v>
      </c>
    </row>
    <row r="3" spans="1:43" ht="45">
      <c r="B3" s="71" t="s">
        <v>1</v>
      </c>
      <c r="C3" s="73" t="s">
        <v>3</v>
      </c>
      <c r="D3" s="72" t="s">
        <v>4</v>
      </c>
      <c r="E3" s="72" t="s">
        <v>37</v>
      </c>
      <c r="F3" s="74" t="s">
        <v>36</v>
      </c>
      <c r="G3" s="99" t="s">
        <v>2</v>
      </c>
      <c r="H3" s="74" t="s">
        <v>70</v>
      </c>
      <c r="I3" s="99" t="s">
        <v>73</v>
      </c>
    </row>
    <row r="4" spans="1:43">
      <c r="A4" s="95"/>
      <c r="B4" s="112" t="s">
        <v>30</v>
      </c>
      <c r="C4" s="76">
        <v>64.400000000000006</v>
      </c>
      <c r="D4" s="77">
        <v>1</v>
      </c>
      <c r="E4" s="78">
        <v>1234667.5</v>
      </c>
      <c r="F4" s="78">
        <v>617333.75</v>
      </c>
      <c r="G4" s="100">
        <f t="shared" ref="G4:G5" si="0">F4*100/E4</f>
        <v>50</v>
      </c>
      <c r="H4" s="78">
        <f t="shared" ref="H4:H5" si="1">E4-F4</f>
        <v>617333.75</v>
      </c>
      <c r="I4" s="100">
        <f t="shared" ref="I4:I5" si="2">H4*100/E4</f>
        <v>50</v>
      </c>
      <c r="J4" s="93" t="s">
        <v>71</v>
      </c>
      <c r="K4" s="101">
        <f t="shared" ref="K4:K5" si="3">I4+G4</f>
        <v>100</v>
      </c>
      <c r="M4" s="110"/>
      <c r="N4" s="110"/>
      <c r="P4" s="105"/>
      <c r="S4" s="107"/>
      <c r="T4" s="106"/>
    </row>
    <row r="5" spans="1:43">
      <c r="A5" s="95"/>
      <c r="B5" s="112" t="s">
        <v>32</v>
      </c>
      <c r="C5" s="76">
        <v>57.7</v>
      </c>
      <c r="D5" s="77">
        <v>1</v>
      </c>
      <c r="E5" s="78">
        <v>1082338.56</v>
      </c>
      <c r="F5" s="78">
        <v>633679.25</v>
      </c>
      <c r="G5" s="100">
        <f t="shared" si="0"/>
        <v>58.547230360156433</v>
      </c>
      <c r="H5" s="78">
        <f t="shared" si="1"/>
        <v>448659.31000000006</v>
      </c>
      <c r="I5" s="100">
        <f t="shared" si="2"/>
        <v>41.452769639843567</v>
      </c>
      <c r="J5" s="92" t="s">
        <v>71</v>
      </c>
      <c r="K5" s="101">
        <f t="shared" si="3"/>
        <v>100</v>
      </c>
      <c r="M5" s="110"/>
      <c r="N5" s="110"/>
      <c r="S5" s="107"/>
      <c r="T5" s="106"/>
    </row>
    <row r="6" spans="1:43">
      <c r="A6" s="95"/>
      <c r="B6" s="112" t="s">
        <v>31</v>
      </c>
      <c r="C6" s="76">
        <v>41.25</v>
      </c>
      <c r="D6" s="77">
        <v>1</v>
      </c>
      <c r="E6" s="78">
        <v>1249193</v>
      </c>
      <c r="F6" s="78">
        <v>695493.2</v>
      </c>
      <c r="G6" s="100">
        <f>F6*100/E6</f>
        <v>55.675400038264705</v>
      </c>
      <c r="H6" s="78">
        <f>E6-F6</f>
        <v>553699.80000000005</v>
      </c>
      <c r="I6" s="100">
        <f>H6*100/E6</f>
        <v>44.324599961735302</v>
      </c>
      <c r="J6" s="92" t="s">
        <v>71</v>
      </c>
      <c r="K6" s="101">
        <f>I6+G6</f>
        <v>100</v>
      </c>
      <c r="M6" s="110"/>
      <c r="N6" s="110"/>
      <c r="S6" s="107"/>
      <c r="T6" s="106"/>
    </row>
    <row r="7" spans="1:43">
      <c r="A7" s="95"/>
      <c r="B7" s="94" t="s">
        <v>27</v>
      </c>
      <c r="C7" s="76">
        <v>68.75</v>
      </c>
      <c r="D7" s="77">
        <v>1</v>
      </c>
      <c r="E7" s="78">
        <v>1228766.0900000001</v>
      </c>
      <c r="F7" s="78">
        <v>591179.42000000004</v>
      </c>
      <c r="G7" s="100">
        <f t="shared" ref="G7:G28" si="4">F7*100/E7</f>
        <v>48.111632051955475</v>
      </c>
      <c r="H7" s="78">
        <f t="shared" ref="H7:H28" si="5">E7-F7</f>
        <v>637586.67000000004</v>
      </c>
      <c r="I7" s="100">
        <f t="shared" ref="I7:I28" si="6">H7*100/E7</f>
        <v>51.888367948044532</v>
      </c>
      <c r="J7" s="92" t="s">
        <v>71</v>
      </c>
      <c r="K7" s="101">
        <f t="shared" ref="K7:K28" si="7">I7+G7</f>
        <v>100</v>
      </c>
      <c r="L7" s="104" t="s">
        <v>74</v>
      </c>
      <c r="M7" s="110"/>
      <c r="N7" s="110"/>
      <c r="S7" s="107"/>
      <c r="T7" s="106"/>
    </row>
    <row r="8" spans="1:43">
      <c r="A8" s="95"/>
      <c r="B8" s="94" t="s">
        <v>28</v>
      </c>
      <c r="C8" s="76">
        <v>67.5</v>
      </c>
      <c r="D8" s="77">
        <v>1</v>
      </c>
      <c r="E8" s="78">
        <v>1127581.58</v>
      </c>
      <c r="F8" s="78">
        <v>507795.65</v>
      </c>
      <c r="G8" s="100">
        <f t="shared" si="4"/>
        <v>45.034049775804242</v>
      </c>
      <c r="H8" s="78">
        <f t="shared" si="5"/>
        <v>619785.93000000005</v>
      </c>
      <c r="I8" s="100">
        <f t="shared" si="6"/>
        <v>54.965950224195758</v>
      </c>
      <c r="J8" s="92" t="s">
        <v>71</v>
      </c>
      <c r="K8" s="101">
        <f t="shared" si="7"/>
        <v>100</v>
      </c>
      <c r="L8" s="104" t="s">
        <v>74</v>
      </c>
      <c r="M8" s="110"/>
      <c r="N8" s="110"/>
      <c r="S8" s="107"/>
      <c r="T8" s="106"/>
    </row>
    <row r="9" spans="1:43">
      <c r="A9" s="95"/>
      <c r="B9" s="94" t="s">
        <v>34</v>
      </c>
      <c r="C9" s="76">
        <v>58</v>
      </c>
      <c r="D9" s="77">
        <v>1</v>
      </c>
      <c r="E9" s="78">
        <v>1145915.53</v>
      </c>
      <c r="F9" s="78">
        <v>621291.28</v>
      </c>
      <c r="G9" s="100">
        <f t="shared" si="4"/>
        <v>54.217895100871878</v>
      </c>
      <c r="H9" s="78">
        <f t="shared" si="5"/>
        <v>524624.25</v>
      </c>
      <c r="I9" s="100">
        <f t="shared" si="6"/>
        <v>45.782104899128122</v>
      </c>
      <c r="J9" s="92" t="s">
        <v>71</v>
      </c>
      <c r="K9" s="101">
        <f t="shared" si="7"/>
        <v>100</v>
      </c>
      <c r="L9" s="104" t="s">
        <v>74</v>
      </c>
      <c r="M9" s="110" t="s">
        <v>76</v>
      </c>
      <c r="N9" s="110"/>
      <c r="S9" s="107"/>
      <c r="T9" s="106"/>
    </row>
    <row r="10" spans="1:43">
      <c r="A10" s="95"/>
      <c r="B10" s="94" t="s">
        <v>22</v>
      </c>
      <c r="C10" s="76">
        <v>78.5</v>
      </c>
      <c r="D10" s="77">
        <v>1</v>
      </c>
      <c r="E10" s="78">
        <v>1247735.53</v>
      </c>
      <c r="F10" s="78">
        <v>688071</v>
      </c>
      <c r="G10" s="100">
        <f t="shared" si="4"/>
        <v>55.14558040997678</v>
      </c>
      <c r="H10" s="78">
        <f t="shared" si="5"/>
        <v>559664.53</v>
      </c>
      <c r="I10" s="100">
        <f t="shared" si="6"/>
        <v>44.854419590023213</v>
      </c>
      <c r="J10" s="92" t="s">
        <v>71</v>
      </c>
      <c r="K10" s="101">
        <f t="shared" si="7"/>
        <v>100</v>
      </c>
      <c r="M10" s="110"/>
      <c r="N10" s="110"/>
      <c r="O10" s="101"/>
      <c r="R10" s="83"/>
      <c r="S10" s="107"/>
      <c r="T10" s="106"/>
    </row>
    <row r="11" spans="1:43">
      <c r="A11" s="95"/>
      <c r="B11" s="112" t="s">
        <v>21</v>
      </c>
      <c r="C11" s="76">
        <v>39.799999999999997</v>
      </c>
      <c r="D11" s="77">
        <v>1</v>
      </c>
      <c r="E11" s="78">
        <v>1248716.1599999999</v>
      </c>
      <c r="F11" s="78">
        <v>665950.53</v>
      </c>
      <c r="G11" s="100">
        <f t="shared" si="4"/>
        <v>53.330816988866395</v>
      </c>
      <c r="H11" s="78">
        <f t="shared" si="5"/>
        <v>582765.62999999989</v>
      </c>
      <c r="I11" s="100">
        <f t="shared" si="6"/>
        <v>46.669183011133605</v>
      </c>
      <c r="J11" s="92" t="s">
        <v>71</v>
      </c>
      <c r="K11" s="101">
        <f t="shared" si="7"/>
        <v>100</v>
      </c>
      <c r="M11" s="110"/>
      <c r="N11" s="110"/>
      <c r="R11" s="83"/>
      <c r="S11" s="107"/>
      <c r="T11" s="106"/>
    </row>
    <row r="12" spans="1:43">
      <c r="A12" s="95"/>
      <c r="B12" s="94" t="s">
        <v>20</v>
      </c>
      <c r="C12" s="76">
        <v>36</v>
      </c>
      <c r="D12" s="77">
        <v>1</v>
      </c>
      <c r="E12" s="78">
        <v>1041783.2</v>
      </c>
      <c r="F12" s="78">
        <v>518230</v>
      </c>
      <c r="G12" s="100">
        <f t="shared" si="4"/>
        <v>49.744514981619979</v>
      </c>
      <c r="H12" s="78">
        <f t="shared" si="5"/>
        <v>523553.19999999995</v>
      </c>
      <c r="I12" s="100">
        <f t="shared" si="6"/>
        <v>50.255485018380021</v>
      </c>
      <c r="J12" s="92" t="s">
        <v>71</v>
      </c>
      <c r="K12" s="101">
        <f t="shared" si="7"/>
        <v>100</v>
      </c>
      <c r="L12" s="104" t="s">
        <v>74</v>
      </c>
      <c r="M12" s="110"/>
      <c r="N12" s="110"/>
      <c r="P12" s="70"/>
      <c r="R12" s="83"/>
      <c r="S12" s="107"/>
      <c r="T12" s="106"/>
    </row>
    <row r="13" spans="1:43">
      <c r="A13" s="95"/>
      <c r="B13" s="94" t="s">
        <v>14</v>
      </c>
      <c r="C13" s="76">
        <v>68.150000000000006</v>
      </c>
      <c r="D13" s="77">
        <v>1</v>
      </c>
      <c r="E13" s="78">
        <v>1249594.97</v>
      </c>
      <c r="F13" s="78">
        <v>597161.66</v>
      </c>
      <c r="G13" s="100">
        <f t="shared" si="4"/>
        <v>47.788417394157726</v>
      </c>
      <c r="H13" s="78">
        <f t="shared" si="5"/>
        <v>652433.30999999994</v>
      </c>
      <c r="I13" s="100">
        <f t="shared" si="6"/>
        <v>52.211582605842274</v>
      </c>
      <c r="J13" s="92" t="s">
        <v>71</v>
      </c>
      <c r="K13" s="101">
        <f t="shared" si="7"/>
        <v>100</v>
      </c>
      <c r="L13" s="104" t="s">
        <v>74</v>
      </c>
      <c r="M13" s="110"/>
      <c r="N13" s="110"/>
      <c r="R13" s="83"/>
      <c r="S13" s="107"/>
      <c r="T13" s="106"/>
    </row>
    <row r="14" spans="1:43">
      <c r="A14" s="95"/>
      <c r="B14" s="111" t="s">
        <v>15</v>
      </c>
      <c r="C14" s="76">
        <v>58.25</v>
      </c>
      <c r="D14" s="77">
        <v>1</v>
      </c>
      <c r="E14" s="78">
        <v>1216205.8600000001</v>
      </c>
      <c r="F14" s="78">
        <v>616971.26</v>
      </c>
      <c r="G14" s="100">
        <f t="shared" si="4"/>
        <v>50.72918000904879</v>
      </c>
      <c r="H14" s="78">
        <f t="shared" si="5"/>
        <v>599234.60000000009</v>
      </c>
      <c r="I14" s="100">
        <f t="shared" si="6"/>
        <v>49.270819990951203</v>
      </c>
      <c r="J14" s="92" t="s">
        <v>71</v>
      </c>
      <c r="K14" s="101">
        <f t="shared" si="7"/>
        <v>100</v>
      </c>
      <c r="M14" s="110" t="s">
        <v>78</v>
      </c>
      <c r="N14" s="110"/>
      <c r="R14" s="83"/>
      <c r="S14" s="107"/>
      <c r="T14" s="106"/>
      <c r="V14" s="106"/>
    </row>
    <row r="15" spans="1:43">
      <c r="A15" s="95"/>
      <c r="B15" s="94" t="s">
        <v>13</v>
      </c>
      <c r="C15" s="76">
        <v>53.7</v>
      </c>
      <c r="D15" s="77">
        <v>1</v>
      </c>
      <c r="E15" s="78">
        <v>1128387.78</v>
      </c>
      <c r="F15" s="78">
        <v>600883.72</v>
      </c>
      <c r="G15" s="100">
        <f t="shared" si="4"/>
        <v>53.251526704764558</v>
      </c>
      <c r="H15" s="78">
        <f t="shared" si="5"/>
        <v>527504.06000000006</v>
      </c>
      <c r="I15" s="100">
        <f t="shared" si="6"/>
        <v>46.748473295235442</v>
      </c>
      <c r="J15" s="92" t="s">
        <v>71</v>
      </c>
      <c r="K15" s="101">
        <f t="shared" si="7"/>
        <v>100</v>
      </c>
      <c r="L15" s="104" t="s">
        <v>74</v>
      </c>
      <c r="M15" s="110"/>
      <c r="N15" s="110"/>
      <c r="R15" s="83"/>
      <c r="S15" s="107"/>
      <c r="T15" s="106"/>
    </row>
    <row r="16" spans="1:43">
      <c r="A16" s="95"/>
      <c r="B16" s="112" t="s">
        <v>10</v>
      </c>
      <c r="C16" s="76">
        <v>68.900000000000006</v>
      </c>
      <c r="D16" s="77">
        <v>1</v>
      </c>
      <c r="E16" s="78">
        <v>1222658.33</v>
      </c>
      <c r="F16" s="78">
        <v>625459.78</v>
      </c>
      <c r="G16" s="100">
        <f t="shared" si="4"/>
        <v>51.155728845359434</v>
      </c>
      <c r="H16" s="78">
        <f t="shared" si="5"/>
        <v>597198.55000000005</v>
      </c>
      <c r="I16" s="100">
        <f t="shared" si="6"/>
        <v>48.844271154640566</v>
      </c>
      <c r="J16" s="92" t="s">
        <v>71</v>
      </c>
      <c r="K16" s="101">
        <f t="shared" si="7"/>
        <v>100</v>
      </c>
      <c r="M16" s="110"/>
      <c r="N16" s="110"/>
      <c r="R16" s="83"/>
      <c r="S16" s="83"/>
      <c r="T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</row>
    <row r="17" spans="1:43">
      <c r="A17" s="95"/>
      <c r="B17" s="94" t="s">
        <v>8</v>
      </c>
      <c r="C17" s="76">
        <v>41.75</v>
      </c>
      <c r="D17" s="77">
        <v>1</v>
      </c>
      <c r="E17" s="78">
        <v>1242292.3700000001</v>
      </c>
      <c r="F17" s="78">
        <v>661151.55000000005</v>
      </c>
      <c r="G17" s="100">
        <f t="shared" si="4"/>
        <v>53.220285817258947</v>
      </c>
      <c r="H17" s="78">
        <f t="shared" si="5"/>
        <v>581140.82000000007</v>
      </c>
      <c r="I17" s="100">
        <f t="shared" si="6"/>
        <v>46.77971418274106</v>
      </c>
      <c r="J17" s="92" t="s">
        <v>71</v>
      </c>
      <c r="K17" s="101">
        <f t="shared" si="7"/>
        <v>100</v>
      </c>
      <c r="M17" s="110"/>
      <c r="N17" s="110"/>
      <c r="R17" s="83"/>
      <c r="S17" s="83"/>
      <c r="T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</row>
    <row r="18" spans="1:43">
      <c r="A18" s="95"/>
      <c r="B18" s="94" t="s">
        <v>7</v>
      </c>
      <c r="C18" s="76">
        <v>38.5</v>
      </c>
      <c r="D18" s="77">
        <v>1</v>
      </c>
      <c r="E18" s="78">
        <v>1249760.7</v>
      </c>
      <c r="F18" s="78">
        <v>581185.66</v>
      </c>
      <c r="G18" s="100">
        <f t="shared" si="4"/>
        <v>46.503755478948889</v>
      </c>
      <c r="H18" s="78">
        <f t="shared" si="5"/>
        <v>668575.03999999992</v>
      </c>
      <c r="I18" s="100">
        <f t="shared" si="6"/>
        <v>53.496244521051104</v>
      </c>
      <c r="J18" s="92" t="s">
        <v>71</v>
      </c>
      <c r="K18" s="101">
        <f t="shared" si="7"/>
        <v>100</v>
      </c>
      <c r="L18" s="104" t="s">
        <v>74</v>
      </c>
      <c r="M18" s="110" t="s">
        <v>76</v>
      </c>
      <c r="N18" s="110"/>
      <c r="R18" s="83"/>
      <c r="S18" s="83"/>
      <c r="T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</row>
    <row r="19" spans="1:43">
      <c r="A19" s="95"/>
      <c r="B19" s="94" t="s">
        <v>26</v>
      </c>
      <c r="C19" s="76">
        <v>43.3</v>
      </c>
      <c r="D19" s="77">
        <v>1</v>
      </c>
      <c r="E19" s="78">
        <v>1249795.6000000001</v>
      </c>
      <c r="F19" s="78">
        <v>626059.25</v>
      </c>
      <c r="G19" s="100">
        <f t="shared" si="4"/>
        <v>50.092931196109184</v>
      </c>
      <c r="H19" s="78">
        <f t="shared" si="5"/>
        <v>623736.35000000009</v>
      </c>
      <c r="I19" s="100">
        <f t="shared" si="6"/>
        <v>49.907068803890816</v>
      </c>
      <c r="J19" s="92" t="s">
        <v>71</v>
      </c>
      <c r="K19" s="101">
        <f t="shared" si="7"/>
        <v>100</v>
      </c>
      <c r="M19" s="110" t="s">
        <v>79</v>
      </c>
      <c r="N19" s="110"/>
      <c r="R19" s="83"/>
      <c r="S19" s="83"/>
      <c r="T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</row>
    <row r="20" spans="1:43">
      <c r="A20" s="95"/>
      <c r="B20" s="94" t="s">
        <v>16</v>
      </c>
      <c r="C20" s="76">
        <v>39.5</v>
      </c>
      <c r="D20" s="77">
        <v>1</v>
      </c>
      <c r="E20" s="78">
        <v>1185962.51</v>
      </c>
      <c r="F20" s="78">
        <v>526958.62</v>
      </c>
      <c r="G20" s="100">
        <f t="shared" si="4"/>
        <v>44.432991393631823</v>
      </c>
      <c r="H20" s="78">
        <f t="shared" si="5"/>
        <v>659003.89</v>
      </c>
      <c r="I20" s="100">
        <f t="shared" si="6"/>
        <v>55.567008606368169</v>
      </c>
      <c r="J20" s="92" t="s">
        <v>71</v>
      </c>
      <c r="K20" s="101">
        <f t="shared" si="7"/>
        <v>100</v>
      </c>
      <c r="L20" s="104" t="s">
        <v>74</v>
      </c>
      <c r="M20" s="110" t="s">
        <v>80</v>
      </c>
      <c r="N20" s="110"/>
      <c r="R20" s="83"/>
      <c r="S20" s="83"/>
      <c r="T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</row>
    <row r="21" spans="1:43">
      <c r="A21" s="95"/>
      <c r="B21" s="94" t="s">
        <v>23</v>
      </c>
      <c r="C21" s="76">
        <v>35.75</v>
      </c>
      <c r="D21" s="77">
        <v>1</v>
      </c>
      <c r="E21" s="78">
        <v>956471.88</v>
      </c>
      <c r="F21" s="78">
        <v>472149</v>
      </c>
      <c r="G21" s="100">
        <f t="shared" si="4"/>
        <v>49.3636049185262</v>
      </c>
      <c r="H21" s="78">
        <f t="shared" si="5"/>
        <v>484322.88</v>
      </c>
      <c r="I21" s="100">
        <f t="shared" si="6"/>
        <v>50.6363950814738</v>
      </c>
      <c r="J21" s="92" t="s">
        <v>71</v>
      </c>
      <c r="K21" s="101">
        <f t="shared" si="7"/>
        <v>100</v>
      </c>
      <c r="M21" s="110"/>
      <c r="N21" s="110"/>
      <c r="R21" s="83"/>
      <c r="S21" s="83"/>
      <c r="T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</row>
    <row r="22" spans="1:43">
      <c r="A22" s="95"/>
      <c r="B22" s="94" t="s">
        <v>9</v>
      </c>
      <c r="C22" s="76">
        <v>35</v>
      </c>
      <c r="D22" s="77">
        <v>1</v>
      </c>
      <c r="E22" s="78">
        <v>1211781.94</v>
      </c>
      <c r="F22" s="78">
        <v>620411</v>
      </c>
      <c r="G22" s="100">
        <f t="shared" si="4"/>
        <v>51.198237861178228</v>
      </c>
      <c r="H22" s="78">
        <f t="shared" si="5"/>
        <v>591370.93999999994</v>
      </c>
      <c r="I22" s="100">
        <f t="shared" si="6"/>
        <v>48.801762138821772</v>
      </c>
      <c r="J22" s="92"/>
      <c r="K22" s="101">
        <f t="shared" si="7"/>
        <v>100</v>
      </c>
      <c r="M22" s="110"/>
      <c r="N22" s="110"/>
      <c r="R22" s="83"/>
      <c r="S22" s="83"/>
      <c r="T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</row>
    <row r="23" spans="1:43">
      <c r="A23" s="95"/>
      <c r="B23" s="94" t="s">
        <v>33</v>
      </c>
      <c r="C23" s="76">
        <v>29.5</v>
      </c>
      <c r="D23" s="77">
        <v>1</v>
      </c>
      <c r="E23" s="78">
        <v>895107.98</v>
      </c>
      <c r="F23" s="78">
        <v>284067.11</v>
      </c>
      <c r="G23" s="100">
        <f t="shared" si="4"/>
        <v>31.735513071841904</v>
      </c>
      <c r="H23" s="78">
        <f t="shared" si="5"/>
        <v>611040.87</v>
      </c>
      <c r="I23" s="100">
        <f t="shared" si="6"/>
        <v>68.264486928158092</v>
      </c>
      <c r="J23" s="92"/>
      <c r="K23" s="101">
        <f t="shared" si="7"/>
        <v>100</v>
      </c>
      <c r="M23" s="110"/>
      <c r="N23" s="110"/>
      <c r="R23" s="83"/>
      <c r="S23" s="83"/>
      <c r="T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</row>
    <row r="24" spans="1:43">
      <c r="A24" s="95"/>
      <c r="B24" s="94" t="s">
        <v>25</v>
      </c>
      <c r="C24" s="76">
        <v>27.55</v>
      </c>
      <c r="D24" s="77">
        <v>1</v>
      </c>
      <c r="E24" s="78">
        <v>1018929.42</v>
      </c>
      <c r="F24" s="78">
        <v>554313.42000000004</v>
      </c>
      <c r="G24" s="100">
        <f t="shared" si="4"/>
        <v>54.40155217031618</v>
      </c>
      <c r="H24" s="78">
        <f t="shared" si="5"/>
        <v>464616</v>
      </c>
      <c r="I24" s="100">
        <f t="shared" si="6"/>
        <v>45.598447829683828</v>
      </c>
      <c r="J24" s="92"/>
      <c r="K24" s="101">
        <f t="shared" si="7"/>
        <v>100</v>
      </c>
      <c r="M24" s="110"/>
      <c r="N24" s="110"/>
      <c r="Q24" s="83"/>
      <c r="R24" s="83"/>
      <c r="S24" s="83"/>
      <c r="T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</row>
    <row r="25" spans="1:43">
      <c r="A25" s="95"/>
      <c r="B25" s="94" t="s">
        <v>17</v>
      </c>
      <c r="C25" s="76">
        <v>26.05</v>
      </c>
      <c r="D25" s="77">
        <v>1</v>
      </c>
      <c r="E25" s="78">
        <v>589291</v>
      </c>
      <c r="F25" s="78">
        <v>410115</v>
      </c>
      <c r="G25" s="100">
        <f t="shared" si="4"/>
        <v>69.594648484365109</v>
      </c>
      <c r="H25" s="78">
        <f t="shared" si="5"/>
        <v>179176</v>
      </c>
      <c r="I25" s="100">
        <f t="shared" si="6"/>
        <v>30.405351515634891</v>
      </c>
      <c r="J25" s="92" t="s">
        <v>71</v>
      </c>
      <c r="K25" s="101">
        <f t="shared" si="7"/>
        <v>100</v>
      </c>
      <c r="M25" s="110"/>
      <c r="N25" s="110"/>
      <c r="Q25" s="83"/>
      <c r="R25" s="83"/>
      <c r="S25" s="83"/>
      <c r="T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</row>
    <row r="26" spans="1:43">
      <c r="B26" s="79" t="s">
        <v>18</v>
      </c>
      <c r="C26" s="80">
        <v>24.25</v>
      </c>
      <c r="D26" s="81">
        <v>1</v>
      </c>
      <c r="E26" s="82">
        <v>1248734.7</v>
      </c>
      <c r="F26" s="82">
        <v>624385.78</v>
      </c>
      <c r="G26" s="100">
        <f t="shared" si="4"/>
        <v>50.001475893958904</v>
      </c>
      <c r="H26" s="78">
        <f t="shared" si="5"/>
        <v>624348.91999999993</v>
      </c>
      <c r="I26" s="100">
        <f t="shared" si="6"/>
        <v>49.998524106041096</v>
      </c>
      <c r="J26" s="103" t="s">
        <v>71</v>
      </c>
      <c r="K26" s="101">
        <f t="shared" si="7"/>
        <v>100</v>
      </c>
      <c r="L26" s="104" t="s">
        <v>74</v>
      </c>
      <c r="M26" s="110" t="s">
        <v>81</v>
      </c>
      <c r="N26" s="110"/>
      <c r="Q26" s="83"/>
      <c r="R26" s="83"/>
      <c r="S26" s="83"/>
      <c r="T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</row>
    <row r="27" spans="1:43">
      <c r="B27" s="79" t="s">
        <v>35</v>
      </c>
      <c r="C27" s="80">
        <v>20.95</v>
      </c>
      <c r="D27" s="81">
        <v>1</v>
      </c>
      <c r="E27" s="82">
        <v>1221459.1599999999</v>
      </c>
      <c r="F27" s="82">
        <v>457305.81</v>
      </c>
      <c r="G27" s="100">
        <f t="shared" si="4"/>
        <v>37.43930415160176</v>
      </c>
      <c r="H27" s="78">
        <f t="shared" si="5"/>
        <v>764153.34999999986</v>
      </c>
      <c r="I27" s="100">
        <f t="shared" si="6"/>
        <v>62.560695848398232</v>
      </c>
      <c r="J27" s="103"/>
      <c r="K27" s="101">
        <f t="shared" si="7"/>
        <v>100</v>
      </c>
      <c r="M27" s="110"/>
      <c r="N27" s="110"/>
      <c r="Q27" s="83"/>
      <c r="R27" s="83"/>
      <c r="S27" s="83"/>
      <c r="T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</row>
    <row r="28" spans="1:43">
      <c r="B28" s="79" t="s">
        <v>12</v>
      </c>
      <c r="C28" s="80">
        <v>15.5</v>
      </c>
      <c r="D28" s="81">
        <v>1</v>
      </c>
      <c r="E28" s="82">
        <v>1237691.4099999999</v>
      </c>
      <c r="F28" s="82">
        <v>610846.41</v>
      </c>
      <c r="G28" s="100">
        <f t="shared" si="4"/>
        <v>49.353692290714051</v>
      </c>
      <c r="H28" s="78">
        <f t="shared" si="5"/>
        <v>626844.99999999988</v>
      </c>
      <c r="I28" s="100">
        <f t="shared" si="6"/>
        <v>50.646307709285942</v>
      </c>
      <c r="J28" s="103"/>
      <c r="K28" s="101">
        <f t="shared" si="7"/>
        <v>100</v>
      </c>
      <c r="M28" s="110"/>
      <c r="N28" s="110"/>
      <c r="P28" s="101">
        <v>106106.28</v>
      </c>
      <c r="Q28" s="83"/>
      <c r="R28" s="83"/>
      <c r="S28" s="83"/>
      <c r="T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</row>
    <row r="29" spans="1:43">
      <c r="P29" s="101">
        <v>153170</v>
      </c>
      <c r="Q29" s="83"/>
      <c r="R29" s="83"/>
      <c r="S29" s="83"/>
      <c r="T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</row>
    <row r="30" spans="1:43">
      <c r="P30" s="101">
        <v>334941.5</v>
      </c>
      <c r="Q30" s="83"/>
      <c r="R30" s="83"/>
      <c r="S30" s="83"/>
      <c r="T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</row>
    <row r="31" spans="1:43">
      <c r="B31" s="108" t="s">
        <v>75</v>
      </c>
      <c r="P31" s="101">
        <v>15368</v>
      </c>
      <c r="Q31" s="83"/>
      <c r="R31" s="83"/>
      <c r="S31" s="83"/>
      <c r="T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</row>
    <row r="32" spans="1:43">
      <c r="B32" t="s">
        <v>77</v>
      </c>
      <c r="P32" s="101">
        <v>14800</v>
      </c>
      <c r="Q32" s="83"/>
      <c r="R32" s="83"/>
      <c r="S32" s="83"/>
      <c r="T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</row>
    <row r="33" spans="16:43">
      <c r="P33" s="101">
        <f>SUM(P28:P32)</f>
        <v>624385.78</v>
      </c>
      <c r="R33" s="83"/>
      <c r="S33" s="83"/>
      <c r="T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</row>
    <row r="34" spans="16:43">
      <c r="R34" s="83"/>
      <c r="S34" s="83"/>
      <c r="T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</row>
    <row r="35" spans="16:43">
      <c r="R35" s="83"/>
      <c r="S35" s="83"/>
      <c r="T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</row>
    <row r="36" spans="16:43">
      <c r="R36" s="83"/>
      <c r="S36" s="83"/>
      <c r="T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</row>
    <row r="37" spans="16:43">
      <c r="R37" s="105"/>
      <c r="S37" s="83"/>
      <c r="T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</row>
    <row r="38" spans="16:43"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</row>
    <row r="39" spans="16:43"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abSelected="1" zoomScale="90" zoomScaleNormal="90" workbookViewId="0">
      <selection activeCell="B24" sqref="B24"/>
    </sheetView>
  </sheetViews>
  <sheetFormatPr defaultRowHeight="15"/>
  <cols>
    <col min="1" max="1" width="8.42578125" bestFit="1" customWidth="1"/>
    <col min="2" max="2" width="96.42578125" customWidth="1"/>
    <col min="4" max="4" width="15.7109375" bestFit="1" customWidth="1"/>
    <col min="5" max="5" width="12.140625" customWidth="1"/>
    <col min="6" max="6" width="2" bestFit="1" customWidth="1"/>
    <col min="7" max="7" width="6.85546875" style="36" bestFit="1" customWidth="1"/>
    <col min="14" max="14" width="29.28515625" customWidth="1"/>
  </cols>
  <sheetData>
    <row r="1" spans="1:7" ht="15" customHeight="1">
      <c r="A1" s="147" t="s">
        <v>82</v>
      </c>
      <c r="B1" s="147"/>
      <c r="C1" s="147"/>
      <c r="D1" s="147"/>
      <c r="E1" s="147"/>
      <c r="F1" s="147"/>
      <c r="G1" s="147"/>
    </row>
    <row r="2" spans="1:7" ht="25.5">
      <c r="A2" s="148" t="s">
        <v>83</v>
      </c>
      <c r="B2" s="149"/>
      <c r="C2" s="123" t="s">
        <v>3</v>
      </c>
      <c r="D2" s="123" t="s">
        <v>5</v>
      </c>
      <c r="E2" s="123" t="s">
        <v>84</v>
      </c>
      <c r="F2" s="128"/>
    </row>
    <row r="3" spans="1:7">
      <c r="A3" s="139" t="s">
        <v>6</v>
      </c>
      <c r="B3" s="115" t="s">
        <v>85</v>
      </c>
      <c r="C3" s="116">
        <v>68.900000000000006</v>
      </c>
      <c r="D3" s="117">
        <v>1222658.33</v>
      </c>
      <c r="E3" s="116" t="s">
        <v>40</v>
      </c>
      <c r="F3" s="114"/>
      <c r="G3" s="36" t="s">
        <v>10</v>
      </c>
    </row>
    <row r="4" spans="1:7">
      <c r="A4" s="139"/>
      <c r="B4" s="115" t="s">
        <v>86</v>
      </c>
      <c r="C4" s="116">
        <v>52</v>
      </c>
      <c r="D4" s="117">
        <v>1225000</v>
      </c>
      <c r="E4" s="116" t="s">
        <v>41</v>
      </c>
      <c r="F4" s="118" t="s">
        <v>87</v>
      </c>
      <c r="G4" s="36" t="s">
        <v>136</v>
      </c>
    </row>
    <row r="5" spans="1:7">
      <c r="A5" s="139"/>
      <c r="B5" s="119" t="s">
        <v>88</v>
      </c>
      <c r="C5" s="116">
        <v>47</v>
      </c>
      <c r="D5" s="117">
        <v>1214968.6399999999</v>
      </c>
      <c r="E5" s="116" t="s">
        <v>42</v>
      </c>
      <c r="F5" s="118" t="s">
        <v>87</v>
      </c>
      <c r="G5" s="36" t="s">
        <v>137</v>
      </c>
    </row>
    <row r="6" spans="1:7">
      <c r="A6" s="139" t="s">
        <v>11</v>
      </c>
      <c r="B6" s="115" t="s">
        <v>89</v>
      </c>
      <c r="C6" s="116">
        <v>68.150000000000006</v>
      </c>
      <c r="D6" s="117">
        <v>1249594.97</v>
      </c>
      <c r="E6" s="116" t="s">
        <v>40</v>
      </c>
      <c r="F6" s="114"/>
      <c r="G6" s="36" t="s">
        <v>14</v>
      </c>
    </row>
    <row r="7" spans="1:7">
      <c r="A7" s="139"/>
      <c r="B7" s="115" t="s">
        <v>90</v>
      </c>
      <c r="C7" s="116">
        <v>58.25</v>
      </c>
      <c r="D7" s="117">
        <v>1216205.8600000001</v>
      </c>
      <c r="E7" s="116" t="s">
        <v>41</v>
      </c>
      <c r="F7" s="114"/>
      <c r="G7" s="36" t="s">
        <v>15</v>
      </c>
    </row>
    <row r="8" spans="1:7">
      <c r="A8" s="139"/>
      <c r="B8" s="115" t="s">
        <v>91</v>
      </c>
      <c r="C8" s="116">
        <v>53.7</v>
      </c>
      <c r="D8" s="117">
        <v>1128387.78</v>
      </c>
      <c r="E8" s="116" t="s">
        <v>42</v>
      </c>
      <c r="F8" s="114"/>
      <c r="G8" s="36" t="s">
        <v>13</v>
      </c>
    </row>
    <row r="9" spans="1:7">
      <c r="A9" s="139" t="s">
        <v>19</v>
      </c>
      <c r="B9" s="115" t="s">
        <v>92</v>
      </c>
      <c r="C9" s="116">
        <v>78.5</v>
      </c>
      <c r="D9" s="117">
        <v>1247735.53</v>
      </c>
      <c r="E9" s="116" t="s">
        <v>40</v>
      </c>
      <c r="F9" s="114"/>
      <c r="G9" s="36" t="s">
        <v>22</v>
      </c>
    </row>
    <row r="10" spans="1:7">
      <c r="A10" s="139"/>
      <c r="B10" s="115" t="s">
        <v>93</v>
      </c>
      <c r="C10" s="116">
        <v>39.799999999999997</v>
      </c>
      <c r="D10" s="117">
        <v>1248716.1599999999</v>
      </c>
      <c r="E10" s="116" t="s">
        <v>41</v>
      </c>
      <c r="F10" s="114"/>
      <c r="G10" s="36" t="s">
        <v>21</v>
      </c>
    </row>
    <row r="11" spans="1:7">
      <c r="A11" s="139"/>
      <c r="B11" s="115" t="s">
        <v>94</v>
      </c>
      <c r="C11" s="116">
        <v>36</v>
      </c>
      <c r="D11" s="117">
        <v>1041783.2</v>
      </c>
      <c r="E11" s="116" t="s">
        <v>42</v>
      </c>
      <c r="F11" s="114"/>
      <c r="G11" s="36" t="s">
        <v>20</v>
      </c>
    </row>
    <row r="12" spans="1:7">
      <c r="A12" s="139" t="s">
        <v>24</v>
      </c>
      <c r="B12" s="115" t="s">
        <v>95</v>
      </c>
      <c r="C12" s="116">
        <v>68.75</v>
      </c>
      <c r="D12" s="117">
        <v>1228766.0900000001</v>
      </c>
      <c r="E12" s="116" t="s">
        <v>40</v>
      </c>
      <c r="F12" s="114"/>
      <c r="G12" s="36" t="s">
        <v>27</v>
      </c>
    </row>
    <row r="13" spans="1:7">
      <c r="A13" s="139"/>
      <c r="B13" s="115" t="s">
        <v>96</v>
      </c>
      <c r="C13" s="116">
        <v>67.5</v>
      </c>
      <c r="D13" s="117">
        <v>1127581.58</v>
      </c>
      <c r="E13" s="116" t="s">
        <v>41</v>
      </c>
      <c r="F13" s="114"/>
      <c r="G13" s="36" t="s">
        <v>28</v>
      </c>
    </row>
    <row r="14" spans="1:7">
      <c r="A14" s="139"/>
      <c r="B14" s="115" t="s">
        <v>97</v>
      </c>
      <c r="C14" s="116">
        <v>59.1</v>
      </c>
      <c r="D14" s="117">
        <v>1239927.06</v>
      </c>
      <c r="E14" s="116" t="s">
        <v>42</v>
      </c>
      <c r="F14" s="118" t="s">
        <v>87</v>
      </c>
      <c r="G14" s="36" t="s">
        <v>138</v>
      </c>
    </row>
    <row r="15" spans="1:7">
      <c r="A15" s="139" t="s">
        <v>29</v>
      </c>
      <c r="B15" s="115" t="s">
        <v>98</v>
      </c>
      <c r="C15" s="116">
        <v>64.400000000000006</v>
      </c>
      <c r="D15" s="117">
        <v>1234667.5</v>
      </c>
      <c r="E15" s="116" t="s">
        <v>40</v>
      </c>
      <c r="F15" s="114"/>
      <c r="G15" s="36" t="s">
        <v>30</v>
      </c>
    </row>
    <row r="16" spans="1:7">
      <c r="A16" s="139"/>
      <c r="B16" s="115" t="s">
        <v>99</v>
      </c>
      <c r="C16" s="116">
        <v>57.7</v>
      </c>
      <c r="D16" s="117">
        <v>1082338.56</v>
      </c>
      <c r="E16" s="116" t="s">
        <v>41</v>
      </c>
      <c r="F16" s="114"/>
      <c r="G16" s="36" t="s">
        <v>32</v>
      </c>
    </row>
    <row r="17" spans="1:14">
      <c r="A17" s="139"/>
      <c r="B17" s="115" t="s">
        <v>100</v>
      </c>
      <c r="C17" s="116">
        <v>54.5</v>
      </c>
      <c r="D17" s="117">
        <v>1235509.7</v>
      </c>
      <c r="E17" s="116" t="s">
        <v>42</v>
      </c>
      <c r="F17" s="118" t="s">
        <v>87</v>
      </c>
      <c r="G17" s="36" t="s">
        <v>139</v>
      </c>
    </row>
    <row r="18" spans="1:14" ht="23.25" customHeight="1">
      <c r="A18" s="140" t="s">
        <v>101</v>
      </c>
      <c r="B18" s="141"/>
      <c r="C18" s="113" t="s">
        <v>3</v>
      </c>
      <c r="D18" s="113" t="s">
        <v>5</v>
      </c>
      <c r="E18" s="113" t="s">
        <v>84</v>
      </c>
      <c r="F18" s="114"/>
    </row>
    <row r="19" spans="1:14">
      <c r="A19" s="142" t="s">
        <v>102</v>
      </c>
      <c r="B19" s="115" t="s">
        <v>103</v>
      </c>
      <c r="C19" s="116">
        <v>58</v>
      </c>
      <c r="D19" s="117">
        <v>1145915.53</v>
      </c>
      <c r="E19" s="116" t="s">
        <v>40</v>
      </c>
      <c r="F19" s="114"/>
      <c r="G19" s="36" t="s">
        <v>34</v>
      </c>
    </row>
    <row r="20" spans="1:14">
      <c r="A20" s="143"/>
      <c r="B20" s="115" t="s">
        <v>104</v>
      </c>
      <c r="C20" s="116">
        <v>43.3</v>
      </c>
      <c r="D20" s="117">
        <v>1249795.6000000001</v>
      </c>
      <c r="E20" s="116" t="s">
        <v>41</v>
      </c>
      <c r="F20" s="114"/>
      <c r="G20" s="36" t="s">
        <v>26</v>
      </c>
    </row>
    <row r="21" spans="1:14">
      <c r="A21" s="143"/>
      <c r="B21" s="115" t="s">
        <v>105</v>
      </c>
      <c r="C21" s="116">
        <v>41.75</v>
      </c>
      <c r="D21" s="117">
        <v>1242292.3700000001</v>
      </c>
      <c r="E21" s="116" t="s">
        <v>42</v>
      </c>
      <c r="F21" s="114"/>
      <c r="G21" s="36" t="s">
        <v>8</v>
      </c>
    </row>
    <row r="22" spans="1:14">
      <c r="A22" s="143"/>
      <c r="B22" s="115" t="s">
        <v>106</v>
      </c>
      <c r="C22" s="116">
        <v>41.25</v>
      </c>
      <c r="D22" s="117">
        <v>1249193</v>
      </c>
      <c r="E22" s="116" t="s">
        <v>107</v>
      </c>
      <c r="F22" s="114"/>
      <c r="G22" s="36" t="s">
        <v>31</v>
      </c>
      <c r="N22" s="83"/>
    </row>
    <row r="23" spans="1:14">
      <c r="A23" s="143"/>
      <c r="B23" s="115" t="s">
        <v>108</v>
      </c>
      <c r="C23" s="116">
        <v>40.75</v>
      </c>
      <c r="D23" s="117">
        <v>1249238</v>
      </c>
      <c r="E23" s="116" t="s">
        <v>109</v>
      </c>
      <c r="F23" s="118" t="s">
        <v>87</v>
      </c>
      <c r="G23" s="36" t="s">
        <v>140</v>
      </c>
      <c r="N23" s="83"/>
    </row>
    <row r="24" spans="1:14">
      <c r="A24" s="143"/>
      <c r="B24" s="115" t="s">
        <v>110</v>
      </c>
      <c r="C24" s="116">
        <v>39.5</v>
      </c>
      <c r="D24" s="117">
        <v>1185962.51</v>
      </c>
      <c r="E24" s="116" t="s">
        <v>111</v>
      </c>
      <c r="F24" s="116"/>
      <c r="G24" s="36" t="s">
        <v>16</v>
      </c>
      <c r="N24" s="83"/>
    </row>
    <row r="25" spans="1:14">
      <c r="A25" s="143"/>
      <c r="B25" s="145" t="s">
        <v>112</v>
      </c>
      <c r="C25" s="146"/>
      <c r="D25" s="120">
        <f>SUM(D3:D17,D19:D24)</f>
        <v>25266237.970000006</v>
      </c>
      <c r="E25" s="121"/>
      <c r="F25" s="121"/>
    </row>
    <row r="26" spans="1:14">
      <c r="A26" s="143"/>
      <c r="B26" s="115" t="s">
        <v>113</v>
      </c>
      <c r="C26" s="116">
        <v>38.5</v>
      </c>
      <c r="D26" s="117">
        <v>1249760.7</v>
      </c>
      <c r="E26" s="116" t="s">
        <v>114</v>
      </c>
      <c r="F26" s="114"/>
      <c r="G26" s="36" t="s">
        <v>7</v>
      </c>
    </row>
    <row r="27" spans="1:14">
      <c r="A27" s="143"/>
      <c r="B27" s="115" t="s">
        <v>115</v>
      </c>
      <c r="C27" s="116">
        <v>35.75</v>
      </c>
      <c r="D27" s="117">
        <v>956471.88</v>
      </c>
      <c r="E27" s="116" t="s">
        <v>116</v>
      </c>
      <c r="F27" s="114"/>
      <c r="G27" s="36" t="s">
        <v>23</v>
      </c>
    </row>
    <row r="28" spans="1:14">
      <c r="A28" s="143"/>
      <c r="B28" s="115" t="s">
        <v>117</v>
      </c>
      <c r="C28" s="116">
        <v>35</v>
      </c>
      <c r="D28" s="117">
        <v>1211781.94</v>
      </c>
      <c r="E28" s="116" t="s">
        <v>118</v>
      </c>
      <c r="F28" s="114"/>
      <c r="G28" s="36" t="s">
        <v>9</v>
      </c>
    </row>
    <row r="29" spans="1:14">
      <c r="A29" s="143"/>
      <c r="B29" s="115" t="s">
        <v>119</v>
      </c>
      <c r="C29" s="116">
        <v>29.5</v>
      </c>
      <c r="D29" s="117">
        <v>895107.98</v>
      </c>
      <c r="E29" s="116" t="s">
        <v>120</v>
      </c>
      <c r="F29" s="114"/>
      <c r="G29" s="36" t="s">
        <v>33</v>
      </c>
    </row>
    <row r="30" spans="1:14">
      <c r="A30" s="143"/>
      <c r="B30" s="115" t="s">
        <v>121</v>
      </c>
      <c r="C30" s="116">
        <v>29.45</v>
      </c>
      <c r="D30" s="117">
        <v>749045.6</v>
      </c>
      <c r="E30" s="116" t="s">
        <v>122</v>
      </c>
      <c r="F30" s="118" t="s">
        <v>87</v>
      </c>
      <c r="G30" s="36" t="s">
        <v>141</v>
      </c>
    </row>
    <row r="31" spans="1:14">
      <c r="A31" s="143"/>
      <c r="B31" s="115" t="s">
        <v>123</v>
      </c>
      <c r="C31" s="116">
        <v>27.55</v>
      </c>
      <c r="D31" s="117">
        <v>1018929.42</v>
      </c>
      <c r="E31" s="116" t="s">
        <v>124</v>
      </c>
      <c r="F31" s="114"/>
      <c r="G31" s="36" t="s">
        <v>25</v>
      </c>
    </row>
    <row r="32" spans="1:14">
      <c r="A32" s="143"/>
      <c r="B32" s="115" t="s">
        <v>125</v>
      </c>
      <c r="C32" s="116">
        <v>26.05</v>
      </c>
      <c r="D32" s="117">
        <v>589291</v>
      </c>
      <c r="E32" s="116" t="s">
        <v>126</v>
      </c>
      <c r="F32" s="114"/>
      <c r="G32" s="36" t="s">
        <v>17</v>
      </c>
    </row>
    <row r="33" spans="1:7">
      <c r="A33" s="143"/>
      <c r="B33" s="115" t="s">
        <v>127</v>
      </c>
      <c r="C33" s="116">
        <v>24.25</v>
      </c>
      <c r="D33" s="117">
        <v>1248734.7</v>
      </c>
      <c r="E33" s="116" t="s">
        <v>128</v>
      </c>
      <c r="F33" s="114"/>
      <c r="G33" s="36" t="s">
        <v>18</v>
      </c>
    </row>
    <row r="34" spans="1:7">
      <c r="A34" s="143"/>
      <c r="B34" s="115" t="s">
        <v>129</v>
      </c>
      <c r="C34" s="116">
        <v>20.95</v>
      </c>
      <c r="D34" s="117">
        <v>1221459.1599999999</v>
      </c>
      <c r="E34" s="116" t="s">
        <v>130</v>
      </c>
      <c r="F34" s="114"/>
      <c r="G34" s="36" t="s">
        <v>35</v>
      </c>
    </row>
    <row r="35" spans="1:7" ht="25.5">
      <c r="A35" s="143"/>
      <c r="B35" s="115" t="s">
        <v>131</v>
      </c>
      <c r="C35" s="116">
        <v>18.5</v>
      </c>
      <c r="D35" s="117">
        <v>815643.98</v>
      </c>
      <c r="E35" s="116" t="s">
        <v>43</v>
      </c>
      <c r="F35" s="118" t="s">
        <v>87</v>
      </c>
      <c r="G35" s="36" t="s">
        <v>142</v>
      </c>
    </row>
    <row r="36" spans="1:7">
      <c r="A36" s="143"/>
      <c r="B36" s="115" t="s">
        <v>132</v>
      </c>
      <c r="C36" s="116">
        <v>18</v>
      </c>
      <c r="D36" s="117">
        <v>1219914.7</v>
      </c>
      <c r="E36" s="116" t="s">
        <v>44</v>
      </c>
      <c r="F36" s="122" t="s">
        <v>87</v>
      </c>
      <c r="G36" s="36" t="s">
        <v>143</v>
      </c>
    </row>
    <row r="37" spans="1:7">
      <c r="A37" s="144"/>
      <c r="B37" s="115" t="s">
        <v>133</v>
      </c>
      <c r="C37" s="116">
        <v>15.5</v>
      </c>
      <c r="D37" s="117">
        <v>1237691.4099999999</v>
      </c>
      <c r="E37" s="116" t="s">
        <v>45</v>
      </c>
      <c r="F37" s="114"/>
      <c r="G37" s="36" t="s">
        <v>12</v>
      </c>
    </row>
    <row r="38" spans="1:7">
      <c r="A38" s="114"/>
      <c r="B38" s="124" t="s">
        <v>64</v>
      </c>
      <c r="C38" s="125"/>
      <c r="D38" s="126">
        <f>SUM(D3:D17,D19:D24,D26:D37)</f>
        <v>37680070.440000005</v>
      </c>
      <c r="E38" s="125"/>
      <c r="F38" s="121"/>
    </row>
    <row r="39" spans="1:7">
      <c r="A39" s="118" t="s">
        <v>87</v>
      </c>
      <c r="B39" s="136" t="s">
        <v>134</v>
      </c>
      <c r="C39" s="137"/>
      <c r="D39" s="137"/>
      <c r="E39" s="137"/>
      <c r="F39" s="138"/>
    </row>
    <row r="40" spans="1:7">
      <c r="A40" s="122" t="s">
        <v>87</v>
      </c>
      <c r="B40" s="136" t="s">
        <v>135</v>
      </c>
      <c r="C40" s="137"/>
      <c r="D40" s="137"/>
      <c r="E40" s="137"/>
      <c r="F40" s="138"/>
    </row>
    <row r="41" spans="1:7">
      <c r="A41" s="127"/>
      <c r="B41" s="127"/>
      <c r="C41" s="127"/>
      <c r="D41" s="127"/>
      <c r="E41" s="127"/>
      <c r="F41" s="127"/>
    </row>
  </sheetData>
  <mergeCells count="12">
    <mergeCell ref="A12:A14"/>
    <mergeCell ref="A1:G1"/>
    <mergeCell ref="A2:B2"/>
    <mergeCell ref="A3:A5"/>
    <mergeCell ref="A6:A8"/>
    <mergeCell ref="A9:A11"/>
    <mergeCell ref="B40:F40"/>
    <mergeCell ref="A15:A17"/>
    <mergeCell ref="A18:B18"/>
    <mergeCell ref="A19:A37"/>
    <mergeCell ref="B25:C25"/>
    <mergeCell ref="B39:F39"/>
  </mergeCells>
  <conditionalFormatting sqref="B19:B37 B3:B17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Resumo</vt:lpstr>
      <vt:lpstr>Revisão de Tangíveis</vt:lpstr>
      <vt:lpstr>Plan1</vt:lpstr>
      <vt:lpstr>Plan1!Area_de_impressao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Fundação Banco do Brasil</dc:creator>
  <cp:lastModifiedBy>69813612134</cp:lastModifiedBy>
  <cp:lastPrinted>2014-10-22T12:57:44Z</cp:lastPrinted>
  <dcterms:created xsi:type="dcterms:W3CDTF">2014-08-29T14:16:03Z</dcterms:created>
  <dcterms:modified xsi:type="dcterms:W3CDTF">2014-12-09T19:56:30Z</dcterms:modified>
</cp:coreProperties>
</file>